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cloudadmwiwynn-my.sharepoint.com/personal/juan_verdugo_wiwynn_com/Documents/Documents/Plantillas excel/"/>
    </mc:Choice>
  </mc:AlternateContent>
  <xr:revisionPtr revIDLastSave="0" documentId="13_ncr:1_{D874EED5-F6AA-44A2-BA12-C55040E9809B}" xr6:coauthVersionLast="47" xr6:coauthVersionMax="47" xr10:uidLastSave="{00000000-0000-0000-0000-000000000000}"/>
  <bookViews>
    <workbookView xWindow="-108" yWindow="-108" windowWidth="23256" windowHeight="12456" tabRatio="860" firstSheet="1" activeTab="7" xr2:uid="{95C0CE4C-D907-42F4-9597-C45160755BE4}"/>
  </bookViews>
  <sheets>
    <sheet name="Cad" sheetId="1" r:id="rId1"/>
    <sheet name="OKR R" sheetId="12" r:id="rId2"/>
    <sheet name="OKR O" sheetId="13" r:id="rId3"/>
    <sheet name="OKR A1" sheetId="15" r:id="rId4"/>
    <sheet name="OKR A2" sheetId="16" r:id="rId5"/>
    <sheet name="OKR A3" sheetId="17" r:id="rId6"/>
    <sheet name="OKR A4" sheetId="18" r:id="rId7"/>
    <sheet name="OKR A5" sheetId="19" r:id="rId8"/>
    <sheet name="OKR A6" sheetId="20" r:id="rId9"/>
    <sheet name="Rel G" sheetId="32" r:id="rId10"/>
    <sheet name="Rel" sheetId="21" r:id="rId11"/>
    <sheet name="Dash G" sheetId="33" r:id="rId12"/>
    <sheet name="Conhecimento" sheetId="27" r:id="rId13"/>
    <sheet name="INI" sheetId="28" r:id="rId14"/>
    <sheet name="DUV" sheetId="29" r:id="rId15"/>
    <sheet name="SUG" sheetId="30" r:id="rId16"/>
    <sheet name="LUZ" sheetId="31" r:id="rId17"/>
    <sheet name="Aux" sheetId="34" r:id="rId18"/>
  </sheets>
  <definedNames>
    <definedName name="_xlnm._FilterDatabase" localSheetId="1" hidden="1">'OKR R'!$C$9:$G$9</definedName>
    <definedName name="Abas" localSheetId="9">'Rel G'!$I$7:$I$10</definedName>
    <definedName name="Abas">Rel!$O$10:$O$17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OKR_R_Objetivos">OFFSET('OKR R'!$C$10,0,0,COUNTIF('OKR R'!$C$10:$C$13,"?*"),1)</definedName>
    <definedName name="Receitas_com_Produtos">#REF!</definedName>
    <definedName name="Receitas_Com_Serviços">#REF!</definedName>
    <definedName name="Receitas_Não_Operacionais">#REF!</definedName>
    <definedName name="Rel_Objetivos">OFFSET(Rel!$C$10,0,0,COUNTIF(Rel!$C$10:$C$33,"?*"),1)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2" l="1"/>
  <c r="K26" i="13"/>
  <c r="K27" i="13"/>
  <c r="K28" i="13"/>
  <c r="K29" i="13"/>
  <c r="K30" i="13"/>
  <c r="L26" i="13"/>
  <c r="L27" i="13"/>
  <c r="L28" i="13"/>
  <c r="L29" i="13"/>
  <c r="L30" i="13"/>
  <c r="M26" i="13"/>
  <c r="M27" i="13"/>
  <c r="M28" i="13"/>
  <c r="M29" i="13"/>
  <c r="M30" i="13"/>
  <c r="C13" i="12"/>
  <c r="K36" i="13"/>
  <c r="K35" i="13"/>
  <c r="K37" i="13"/>
  <c r="K38" i="13"/>
  <c r="K39" i="13"/>
  <c r="L36" i="13"/>
  <c r="L35" i="13"/>
  <c r="L37" i="13"/>
  <c r="L38" i="13"/>
  <c r="L39" i="13"/>
  <c r="M36" i="13"/>
  <c r="M35" i="13"/>
  <c r="M40" i="13" s="1"/>
  <c r="M37" i="13"/>
  <c r="M38" i="13"/>
  <c r="M39" i="13"/>
  <c r="M19" i="13"/>
  <c r="M20" i="13"/>
  <c r="M21" i="13"/>
  <c r="M17" i="13"/>
  <c r="M18" i="13"/>
  <c r="M22" i="13"/>
  <c r="C11" i="12"/>
  <c r="C8" i="32" s="1"/>
  <c r="H5" i="33" s="1"/>
  <c r="K19" i="13"/>
  <c r="K20" i="13"/>
  <c r="K17" i="13"/>
  <c r="K18" i="13"/>
  <c r="K21" i="13"/>
  <c r="K22" i="13"/>
  <c r="L17" i="13"/>
  <c r="L18" i="13"/>
  <c r="L19" i="13"/>
  <c r="L20" i="13"/>
  <c r="L21" i="13"/>
  <c r="C10" i="12"/>
  <c r="C7" i="32" s="1"/>
  <c r="K8" i="13"/>
  <c r="K9" i="13"/>
  <c r="K10" i="13"/>
  <c r="K11" i="13"/>
  <c r="K12" i="13"/>
  <c r="L8" i="13"/>
  <c r="L9" i="13"/>
  <c r="L10" i="13"/>
  <c r="L11" i="13"/>
  <c r="L12" i="13"/>
  <c r="M8" i="13"/>
  <c r="M9" i="13"/>
  <c r="M10" i="13"/>
  <c r="M11" i="13"/>
  <c r="M12" i="13"/>
  <c r="B12" i="17"/>
  <c r="B11" i="17"/>
  <c r="B10" i="17"/>
  <c r="B9" i="17"/>
  <c r="B8" i="17"/>
  <c r="B12" i="18"/>
  <c r="B11" i="18"/>
  <c r="B10" i="18"/>
  <c r="B9" i="18"/>
  <c r="B8" i="18"/>
  <c r="B12" i="19"/>
  <c r="B11" i="19"/>
  <c r="B10" i="19"/>
  <c r="B9" i="19"/>
  <c r="B8" i="19"/>
  <c r="B12" i="20"/>
  <c r="B11" i="20"/>
  <c r="B10" i="20"/>
  <c r="B9" i="20"/>
  <c r="B8" i="20"/>
  <c r="B12" i="16"/>
  <c r="B11" i="16"/>
  <c r="B10" i="16"/>
  <c r="B9" i="16"/>
  <c r="B8" i="16"/>
  <c r="B12" i="15"/>
  <c r="B11" i="15"/>
  <c r="B10" i="15"/>
  <c r="B9" i="15"/>
  <c r="B8" i="15"/>
  <c r="B26" i="13"/>
  <c r="B36" i="13"/>
  <c r="B35" i="13"/>
  <c r="B8" i="13"/>
  <c r="B9" i="13"/>
  <c r="B10" i="13"/>
  <c r="B11" i="13"/>
  <c r="B12" i="13"/>
  <c r="B17" i="13"/>
  <c r="B18" i="13"/>
  <c r="B19" i="13"/>
  <c r="B20" i="13"/>
  <c r="B21" i="13"/>
  <c r="B27" i="13"/>
  <c r="B28" i="13"/>
  <c r="B29" i="13"/>
  <c r="B30" i="13"/>
  <c r="B37" i="13"/>
  <c r="B38" i="13"/>
  <c r="B39" i="13"/>
  <c r="C9" i="32"/>
  <c r="C10" i="32"/>
  <c r="A26" i="21"/>
  <c r="H14" i="21" s="1"/>
  <c r="K8" i="19"/>
  <c r="K9" i="19"/>
  <c r="K10" i="19"/>
  <c r="K11" i="19"/>
  <c r="K12" i="19"/>
  <c r="L8" i="19"/>
  <c r="L9" i="19"/>
  <c r="L10" i="19"/>
  <c r="L11" i="19"/>
  <c r="L12" i="19"/>
  <c r="M8" i="19"/>
  <c r="M9" i="19"/>
  <c r="M10" i="19"/>
  <c r="M11" i="19"/>
  <c r="M12" i="19"/>
  <c r="A27" i="21"/>
  <c r="J15" i="21"/>
  <c r="A28" i="21"/>
  <c r="A29" i="21"/>
  <c r="H17" i="21" s="1"/>
  <c r="J17" i="21"/>
  <c r="L17" i="21"/>
  <c r="A30" i="21"/>
  <c r="H18" i="21" s="1"/>
  <c r="M18" i="21" s="1"/>
  <c r="A31" i="21"/>
  <c r="I19" i="21" s="1"/>
  <c r="A32" i="21"/>
  <c r="I20" i="21" s="1"/>
  <c r="A33" i="21"/>
  <c r="H21" i="21" s="1"/>
  <c r="M21" i="21" s="1"/>
  <c r="A23" i="21"/>
  <c r="A24" i="21"/>
  <c r="I12" i="21" s="1"/>
  <c r="A25" i="21"/>
  <c r="H13" i="21" s="1"/>
  <c r="M13" i="21" s="1"/>
  <c r="A22" i="21"/>
  <c r="H10" i="21" s="1"/>
  <c r="K8" i="18"/>
  <c r="K9" i="18"/>
  <c r="K13" i="18" s="1"/>
  <c r="J10" i="21" s="1"/>
  <c r="K10" i="18"/>
  <c r="K11" i="18"/>
  <c r="K12" i="18"/>
  <c r="L8" i="18"/>
  <c r="L9" i="18"/>
  <c r="L10" i="18"/>
  <c r="L11" i="18"/>
  <c r="L12" i="18"/>
  <c r="M8" i="18"/>
  <c r="M9" i="18"/>
  <c r="M10" i="18"/>
  <c r="M11" i="18"/>
  <c r="M12" i="18"/>
  <c r="A21" i="21"/>
  <c r="B21" i="21" s="1"/>
  <c r="G21" i="21" s="1"/>
  <c r="A11" i="21"/>
  <c r="B11" i="21" s="1"/>
  <c r="A12" i="21"/>
  <c r="A13" i="21"/>
  <c r="C13" i="21" s="1"/>
  <c r="A14" i="21"/>
  <c r="B14" i="21"/>
  <c r="K8" i="16"/>
  <c r="K9" i="16"/>
  <c r="K10" i="16"/>
  <c r="K11" i="16"/>
  <c r="K12" i="16"/>
  <c r="L8" i="16"/>
  <c r="L9" i="16"/>
  <c r="L10" i="16"/>
  <c r="L11" i="16"/>
  <c r="L13" i="16" s="1"/>
  <c r="E14" i="21" s="1"/>
  <c r="L12" i="16"/>
  <c r="M8" i="16"/>
  <c r="M9" i="16"/>
  <c r="M10" i="16"/>
  <c r="M11" i="16"/>
  <c r="M12" i="16"/>
  <c r="A15" i="21"/>
  <c r="B15" i="21" s="1"/>
  <c r="E15" i="21"/>
  <c r="F15" i="21"/>
  <c r="A16" i="21"/>
  <c r="B16" i="21" s="1"/>
  <c r="E16" i="21"/>
  <c r="F16" i="21"/>
  <c r="A17" i="21"/>
  <c r="B17" i="21" s="1"/>
  <c r="G17" i="21" s="1"/>
  <c r="A18" i="21"/>
  <c r="B18" i="21" s="1"/>
  <c r="K8" i="17"/>
  <c r="K13" i="17" s="1"/>
  <c r="D18" i="21" s="1"/>
  <c r="K9" i="17"/>
  <c r="K10" i="17"/>
  <c r="K11" i="17"/>
  <c r="K12" i="17"/>
  <c r="L8" i="17"/>
  <c r="L9" i="17"/>
  <c r="L10" i="17"/>
  <c r="L11" i="17"/>
  <c r="L12" i="17"/>
  <c r="L13" i="17"/>
  <c r="E18" i="21" s="1"/>
  <c r="M8" i="17"/>
  <c r="M9" i="17"/>
  <c r="M10" i="17"/>
  <c r="M11" i="17"/>
  <c r="M12" i="17"/>
  <c r="A19" i="21"/>
  <c r="B19" i="21" s="1"/>
  <c r="D19" i="21"/>
  <c r="E19" i="21"/>
  <c r="A20" i="21"/>
  <c r="B20" i="21" s="1"/>
  <c r="D20" i="21"/>
  <c r="E20" i="21"/>
  <c r="F20" i="21"/>
  <c r="A10" i="21"/>
  <c r="B10" i="21" s="1"/>
  <c r="K8" i="15"/>
  <c r="K13" i="15" s="1"/>
  <c r="D10" i="21" s="1"/>
  <c r="K9" i="15"/>
  <c r="K10" i="15"/>
  <c r="K11" i="15"/>
  <c r="K12" i="15"/>
  <c r="L8" i="15"/>
  <c r="L9" i="15"/>
  <c r="L10" i="15"/>
  <c r="L11" i="15"/>
  <c r="L12" i="15"/>
  <c r="M8" i="15"/>
  <c r="M9" i="15"/>
  <c r="M10" i="15"/>
  <c r="M11" i="15"/>
  <c r="M12" i="15"/>
  <c r="K12" i="21"/>
  <c r="L12" i="21"/>
  <c r="L8" i="20"/>
  <c r="L9" i="20"/>
  <c r="L13" i="20" s="1"/>
  <c r="K18" i="21" s="1"/>
  <c r="L10" i="20"/>
  <c r="L11" i="20"/>
  <c r="L12" i="20"/>
  <c r="M8" i="20"/>
  <c r="M9" i="20"/>
  <c r="M10" i="20"/>
  <c r="M11" i="20"/>
  <c r="M12" i="20"/>
  <c r="K20" i="21"/>
  <c r="L20" i="21"/>
  <c r="J21" i="21"/>
  <c r="J20" i="21"/>
  <c r="K8" i="20"/>
  <c r="K9" i="20"/>
  <c r="K10" i="20"/>
  <c r="K11" i="20"/>
  <c r="K12" i="20"/>
  <c r="J13" i="21"/>
  <c r="J12" i="21"/>
  <c r="I21" i="21"/>
  <c r="I18" i="21"/>
  <c r="F21" i="21"/>
  <c r="D21" i="21"/>
  <c r="F17" i="21"/>
  <c r="D17" i="21"/>
  <c r="E12" i="21"/>
  <c r="F12" i="21"/>
  <c r="C16" i="21"/>
  <c r="C14" i="21"/>
  <c r="F9" i="12"/>
  <c r="H7" i="17" s="1"/>
  <c r="E9" i="12"/>
  <c r="G34" i="13" s="1"/>
  <c r="D9" i="12"/>
  <c r="F7" i="20" s="1"/>
  <c r="F7" i="19"/>
  <c r="M9" i="21"/>
  <c r="D9" i="21"/>
  <c r="J9" i="21" s="1"/>
  <c r="O6" i="13"/>
  <c r="P6" i="13"/>
  <c r="Q6" i="13" s="1"/>
  <c r="D7" i="1"/>
  <c r="D8" i="1"/>
  <c r="D9" i="1"/>
  <c r="D10" i="1"/>
  <c r="D11" i="1"/>
  <c r="D6" i="1"/>
  <c r="E10" i="33"/>
  <c r="I12" i="17"/>
  <c r="I11" i="17"/>
  <c r="I10" i="17"/>
  <c r="I9" i="17"/>
  <c r="I8" i="17"/>
  <c r="I12" i="18"/>
  <c r="I11" i="18"/>
  <c r="I10" i="18"/>
  <c r="I9" i="18"/>
  <c r="I8" i="18"/>
  <c r="I12" i="19"/>
  <c r="I11" i="19"/>
  <c r="I10" i="19"/>
  <c r="I9" i="19"/>
  <c r="I8" i="19"/>
  <c r="I12" i="20"/>
  <c r="I11" i="20"/>
  <c r="I10" i="20"/>
  <c r="I9" i="20"/>
  <c r="I8" i="20"/>
  <c r="I12" i="15"/>
  <c r="I11" i="15"/>
  <c r="I10" i="15"/>
  <c r="I9" i="15"/>
  <c r="I8" i="15"/>
  <c r="I39" i="13"/>
  <c r="I38" i="13"/>
  <c r="I37" i="13"/>
  <c r="I36" i="13"/>
  <c r="I35" i="13"/>
  <c r="I28" i="13"/>
  <c r="I27" i="13"/>
  <c r="I26" i="13"/>
  <c r="I21" i="13"/>
  <c r="I20" i="13"/>
  <c r="I19" i="13"/>
  <c r="I18" i="13"/>
  <c r="I17" i="13"/>
  <c r="I11" i="13"/>
  <c r="I10" i="13"/>
  <c r="I9" i="13"/>
  <c r="I8" i="13"/>
  <c r="I9" i="16"/>
  <c r="I10" i="16"/>
  <c r="I11" i="16"/>
  <c r="I12" i="16"/>
  <c r="I8" i="16"/>
  <c r="A10" i="32"/>
  <c r="A9" i="32"/>
  <c r="A8" i="32"/>
  <c r="A7" i="32"/>
  <c r="AG7" i="32"/>
  <c r="AL10" i="32"/>
  <c r="AX10" i="32"/>
  <c r="O7" i="32"/>
  <c r="AD7" i="32"/>
  <c r="AK7" i="32"/>
  <c r="AO10" i="32"/>
  <c r="AX7" i="32"/>
  <c r="AB10" i="32"/>
  <c r="AF9" i="32"/>
  <c r="AY7" i="32"/>
  <c r="AW10" i="32"/>
  <c r="AU7" i="32"/>
  <c r="AI10" i="32"/>
  <c r="L7" i="32"/>
  <c r="Z7" i="32"/>
  <c r="P7" i="32"/>
  <c r="AN7" i="32"/>
  <c r="AR10" i="32"/>
  <c r="S7" i="32"/>
  <c r="AR7" i="32"/>
  <c r="AQ7" i="32"/>
  <c r="AZ10" i="32"/>
  <c r="AE7" i="32"/>
  <c r="W10" i="32"/>
  <c r="AY8" i="32"/>
  <c r="J7" i="32"/>
  <c r="AD10" i="32"/>
  <c r="AB7" i="32"/>
  <c r="AF10" i="32"/>
  <c r="AH7" i="32"/>
  <c r="N7" i="32"/>
  <c r="AT10" i="32"/>
  <c r="S9" i="32"/>
  <c r="AO7" i="32"/>
  <c r="M7" i="32"/>
  <c r="AL7" i="32"/>
  <c r="J10" i="32"/>
  <c r="AC7" i="32"/>
  <c r="U7" i="32"/>
  <c r="W7" i="32"/>
  <c r="AZ9" i="32"/>
  <c r="Q7" i="32"/>
  <c r="AK10" i="32"/>
  <c r="AV8" i="32"/>
  <c r="O10" i="32"/>
  <c r="AP10" i="32"/>
  <c r="AZ7" i="32"/>
  <c r="K8" i="32"/>
  <c r="AW7" i="32"/>
  <c r="V10" i="32"/>
  <c r="AP9" i="32"/>
  <c r="K7" i="32"/>
  <c r="BA7" i="32"/>
  <c r="AP7" i="32"/>
  <c r="V7" i="32"/>
  <c r="T7" i="32"/>
  <c r="O9" i="32"/>
  <c r="X7" i="32"/>
  <c r="AM7" i="32"/>
  <c r="AF7" i="32"/>
  <c r="M8" i="32"/>
  <c r="W9" i="32"/>
  <c r="AT7" i="32"/>
  <c r="AV7" i="32"/>
  <c r="T10" i="32"/>
  <c r="AI7" i="32"/>
  <c r="Y7" i="32"/>
  <c r="Q9" i="32"/>
  <c r="H7" i="19" l="1"/>
  <c r="F7" i="13"/>
  <c r="F7" i="17"/>
  <c r="M13" i="20"/>
  <c r="L18" i="21" s="1"/>
  <c r="L13" i="18"/>
  <c r="K10" i="21" s="1"/>
  <c r="G16" i="13"/>
  <c r="F7" i="16"/>
  <c r="I13" i="21"/>
  <c r="L13" i="15"/>
  <c r="E10" i="21" s="1"/>
  <c r="I14" i="21"/>
  <c r="C7" i="33"/>
  <c r="K40" i="13"/>
  <c r="D13" i="12" s="1"/>
  <c r="D10" i="32" s="1"/>
  <c r="BC10" i="32" s="1"/>
  <c r="K31" i="13"/>
  <c r="D12" i="12" s="1"/>
  <c r="C19" i="21"/>
  <c r="M13" i="17"/>
  <c r="F18" i="21" s="1"/>
  <c r="H34" i="13"/>
  <c r="F7" i="15"/>
  <c r="D6" i="32"/>
  <c r="C10" i="21"/>
  <c r="M13" i="16"/>
  <c r="F14" i="21" s="1"/>
  <c r="L22" i="13"/>
  <c r="C20" i="21"/>
  <c r="I17" i="21"/>
  <c r="C15" i="21"/>
  <c r="C17" i="21"/>
  <c r="C21" i="21"/>
  <c r="B13" i="21"/>
  <c r="G13" i="21" s="1"/>
  <c r="H12" i="21"/>
  <c r="M12" i="21" s="1"/>
  <c r="E6" i="32"/>
  <c r="E9" i="21"/>
  <c r="K9" i="21" s="1"/>
  <c r="F25" i="13"/>
  <c r="G7" i="20"/>
  <c r="G7" i="18"/>
  <c r="G7" i="16"/>
  <c r="C18" i="21"/>
  <c r="I10" i="21"/>
  <c r="G20" i="21"/>
  <c r="G18" i="21"/>
  <c r="H20" i="21"/>
  <c r="M20" i="21" s="1"/>
  <c r="F11" i="12"/>
  <c r="F8" i="32" s="1"/>
  <c r="BE8" i="32" s="1"/>
  <c r="D11" i="12"/>
  <c r="G25" i="13"/>
  <c r="F16" i="13"/>
  <c r="H25" i="13"/>
  <c r="H7" i="15"/>
  <c r="G7" i="19"/>
  <c r="C11" i="21"/>
  <c r="H19" i="21"/>
  <c r="M19" i="21" s="1"/>
  <c r="E11" i="12"/>
  <c r="E8" i="32" s="1"/>
  <c r="BD8" i="32" s="1"/>
  <c r="I7" i="32"/>
  <c r="BB7" i="32"/>
  <c r="D9" i="32"/>
  <c r="BC9" i="32" s="1"/>
  <c r="K13" i="13"/>
  <c r="D11" i="21"/>
  <c r="J16" i="21"/>
  <c r="K13" i="19"/>
  <c r="J14" i="21" s="1"/>
  <c r="L13" i="13"/>
  <c r="E10" i="12" s="1"/>
  <c r="E7" i="32" s="1"/>
  <c r="BD7" i="32" s="1"/>
  <c r="L40" i="13"/>
  <c r="E11" i="21"/>
  <c r="M13" i="13"/>
  <c r="F10" i="12" s="1"/>
  <c r="F7" i="32" s="1"/>
  <c r="BE7" i="32" s="1"/>
  <c r="M31" i="13"/>
  <c r="F12" i="12" s="1"/>
  <c r="F9" i="32" s="1"/>
  <c r="BE9" i="32" s="1"/>
  <c r="F11" i="21"/>
  <c r="K16" i="21"/>
  <c r="L15" i="21"/>
  <c r="M13" i="19"/>
  <c r="L14" i="21" s="1"/>
  <c r="D8" i="32"/>
  <c r="BC8" i="32" s="1"/>
  <c r="L31" i="13"/>
  <c r="E12" i="12" s="1"/>
  <c r="E9" i="32" s="1"/>
  <c r="BD9" i="32" s="1"/>
  <c r="H7" i="16"/>
  <c r="H7" i="20"/>
  <c r="H16" i="13"/>
  <c r="F9" i="21"/>
  <c r="L9" i="21" s="1"/>
  <c r="F13" i="21"/>
  <c r="E13" i="21"/>
  <c r="D12" i="21"/>
  <c r="D13" i="21"/>
  <c r="E17" i="21"/>
  <c r="M13" i="15"/>
  <c r="F10" i="21" s="1"/>
  <c r="G10" i="21" s="1"/>
  <c r="F19" i="21"/>
  <c r="G19" i="21" s="1"/>
  <c r="D16" i="21"/>
  <c r="D15" i="21"/>
  <c r="K13" i="16"/>
  <c r="D14" i="21" s="1"/>
  <c r="H11" i="21"/>
  <c r="M11" i="21" s="1"/>
  <c r="I11" i="21"/>
  <c r="K17" i="21"/>
  <c r="M17" i="21" s="1"/>
  <c r="L16" i="21"/>
  <c r="K15" i="21"/>
  <c r="L13" i="19"/>
  <c r="K14" i="21" s="1"/>
  <c r="D10" i="12"/>
  <c r="F6" i="32"/>
  <c r="H7" i="13"/>
  <c r="H7" i="18"/>
  <c r="F7" i="18"/>
  <c r="F34" i="13"/>
  <c r="E21" i="21"/>
  <c r="J11" i="21"/>
  <c r="K13" i="20"/>
  <c r="J18" i="21" s="1"/>
  <c r="J19" i="21"/>
  <c r="L21" i="21"/>
  <c r="K21" i="21"/>
  <c r="L19" i="21"/>
  <c r="K19" i="21"/>
  <c r="L13" i="21"/>
  <c r="K13" i="21"/>
  <c r="L11" i="21"/>
  <c r="K11" i="21"/>
  <c r="G16" i="21"/>
  <c r="G15" i="21"/>
  <c r="G14" i="21"/>
  <c r="B12" i="21"/>
  <c r="G12" i="21" s="1"/>
  <c r="C12" i="21"/>
  <c r="M13" i="18"/>
  <c r="L10" i="21" s="1"/>
  <c r="M10" i="21" s="1"/>
  <c r="H16" i="21"/>
  <c r="M16" i="21" s="1"/>
  <c r="I16" i="21"/>
  <c r="H15" i="21"/>
  <c r="I15" i="21"/>
  <c r="C10" i="33"/>
  <c r="F13" i="12"/>
  <c r="F10" i="32" s="1"/>
  <c r="BE10" i="32" s="1"/>
  <c r="E13" i="12"/>
  <c r="E10" i="32" s="1"/>
  <c r="BD10" i="32" s="1"/>
  <c r="G7" i="13"/>
  <c r="G7" i="15"/>
  <c r="G7" i="17"/>
  <c r="M10" i="32"/>
  <c r="AY10" i="32"/>
  <c r="J8" i="32"/>
  <c r="Q8" i="32"/>
  <c r="Y9" i="32"/>
  <c r="K9" i="32"/>
  <c r="AM9" i="32"/>
  <c r="X9" i="32"/>
  <c r="AU9" i="32"/>
  <c r="AV9" i="32"/>
  <c r="AQ10" i="32"/>
  <c r="AX9" i="32"/>
  <c r="BA8" i="32"/>
  <c r="AT8" i="32"/>
  <c r="O8" i="32"/>
  <c r="V9" i="32"/>
  <c r="L9" i="32"/>
  <c r="P9" i="32"/>
  <c r="S8" i="32"/>
  <c r="U9" i="32"/>
  <c r="AU8" i="32"/>
  <c r="J9" i="32"/>
  <c r="AO8" i="32"/>
  <c r="AE10" i="32"/>
  <c r="P8" i="32"/>
  <c r="AR8" i="32"/>
  <c r="N10" i="32"/>
  <c r="AB8" i="32"/>
  <c r="W8" i="32"/>
  <c r="U10" i="32"/>
  <c r="AE9" i="32"/>
  <c r="N9" i="32"/>
  <c r="L8" i="32"/>
  <c r="BA10" i="32"/>
  <c r="U8" i="32"/>
  <c r="AI8" i="32"/>
  <c r="AC9" i="32"/>
  <c r="AE8" i="32"/>
  <c r="L10" i="32"/>
  <c r="AG9" i="32"/>
  <c r="T9" i="32"/>
  <c r="AY9" i="32"/>
  <c r="AL9" i="32"/>
  <c r="AN9" i="32"/>
  <c r="P10" i="32"/>
  <c r="AR9" i="32"/>
  <c r="AK9" i="32"/>
  <c r="Z8" i="32"/>
  <c r="AI9" i="32"/>
  <c r="BA9" i="32"/>
  <c r="AO9" i="32"/>
  <c r="AG8" i="32"/>
  <c r="AD8" i="32"/>
  <c r="AV10" i="32"/>
  <c r="AQ9" i="32"/>
  <c r="AD9" i="32"/>
  <c r="AK8" i="32"/>
  <c r="AG10" i="32"/>
  <c r="X10" i="32"/>
  <c r="AH9" i="32"/>
  <c r="AX8" i="32"/>
  <c r="AC8" i="32"/>
  <c r="AT9" i="32"/>
  <c r="K10" i="32"/>
  <c r="AH8" i="32"/>
  <c r="V8" i="32"/>
  <c r="Y10" i="32"/>
  <c r="S10" i="32"/>
  <c r="AU10" i="32"/>
  <c r="AM8" i="32"/>
  <c r="AM10" i="32"/>
  <c r="AQ8" i="32"/>
  <c r="Y8" i="32"/>
  <c r="Q10" i="32"/>
  <c r="AL8" i="32"/>
  <c r="AW8" i="32"/>
  <c r="AZ8" i="32"/>
  <c r="AW9" i="32"/>
  <c r="AN10" i="32"/>
  <c r="AC10" i="32"/>
  <c r="AH10" i="32"/>
  <c r="Z10" i="32"/>
  <c r="AN8" i="32"/>
  <c r="X8" i="32"/>
  <c r="M9" i="32"/>
  <c r="T8" i="32"/>
  <c r="N8" i="32"/>
  <c r="AB9" i="32"/>
  <c r="AP8" i="32"/>
  <c r="AF8" i="32"/>
  <c r="Z9" i="32"/>
  <c r="BB8" i="32" l="1"/>
  <c r="I10" i="32"/>
  <c r="I8" i="32"/>
  <c r="BB10" i="32"/>
  <c r="M15" i="21"/>
  <c r="G11" i="12"/>
  <c r="G8" i="32" s="1"/>
  <c r="BB9" i="32"/>
  <c r="I9" i="32"/>
  <c r="D7" i="32"/>
  <c r="BC7" i="32" s="1"/>
  <c r="G10" i="12"/>
  <c r="G12" i="12"/>
  <c r="G9" i="32" s="1"/>
  <c r="G13" i="12"/>
  <c r="G10" i="32" s="1"/>
  <c r="G11" i="21"/>
  <c r="M14" i="21"/>
  <c r="C13" i="33" l="1"/>
  <c r="G7" i="32"/>
</calcChain>
</file>

<file path=xl/sharedStrings.xml><?xml version="1.0" encoding="utf-8"?>
<sst xmlns="http://schemas.openxmlformats.org/spreadsheetml/2006/main" count="775" uniqueCount="143">
  <si>
    <t>áreas de la empresa</t>
  </si>
  <si>
    <t>okr A1</t>
  </si>
  <si>
    <t>okr A2</t>
  </si>
  <si>
    <t>okr A3</t>
  </si>
  <si>
    <t>okr A4</t>
  </si>
  <si>
    <t>okr A5</t>
  </si>
  <si>
    <t>okr A6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</si>
  <si>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</si>
  <si>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</si>
  <si>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</si>
  <si>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</si>
  <si>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</si>
  <si>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</si>
  <si>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</si>
  <si>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</si>
  <si>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</si>
  <si>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Resultados Clave 1</t>
  </si>
  <si>
    <t>Resultados Clave 2</t>
  </si>
  <si>
    <t>Resultados Clave 3</t>
  </si>
  <si>
    <t>Resultados clave 4</t>
  </si>
  <si>
    <t>Resultados Clave 5</t>
  </si>
  <si>
    <t>objetivo Trimestral</t>
  </si>
  <si>
    <t>El progreso en%</t>
  </si>
  <si>
    <t>número</t>
  </si>
  <si>
    <t>el okr</t>
  </si>
  <si>
    <t>el okr</t>
  </si>
  <si>
    <t>objetivos</t>
  </si>
  <si>
    <t>curso%</t>
  </si>
  <si>
    <t>Okr (Objetivos y Resultados Clave) es una estructura de gestión metas inventado por Intel y más tarde popularizado por Google.</t>
  </si>
  <si>
    <t>Un "objetivo" (meta) define su objetivo. Se debe establecer una dirección clara para un momento en el futuro. por ejemplo, 'Crear una tienda online que vende de todo'</t>
  </si>
  <si>
    <t>La mayoría de las empresas a definir sus objetivos y resultados clave en unas tácticas estratégicas anuales y trimestrales de cadencia. Otros cadencias son posibles, dependiendo de la velocidad a la que ocurren las cosas en su empresa.</t>
  </si>
  <si>
    <t>El okr '!</t>
  </si>
  <si>
    <t>especie</t>
  </si>
  <si>
    <t>Seleccione seguimiento Mes de inicio</t>
  </si>
  <si>
    <t>Objetivo 15</t>
  </si>
  <si>
    <t>Objetivo 19</t>
  </si>
  <si>
    <t>objetivos generales establecidos</t>
  </si>
  <si>
    <t>IMPORTANTE: seguir los pasos de EJECUCIÓN</t>
  </si>
  <si>
    <t>¿Preguntas? Haga clic en los enlaces presentes en la hoja de cálculo para ver vídeos explicativos sobre el método, el llenado y el análisis de cada pestaña!</t>
  </si>
  <si>
    <t>Paso 1</t>
  </si>
  <si>
    <t>Paso 2</t>
  </si>
  <si>
    <t>Paso 3</t>
  </si>
  <si>
    <t>Paso 4</t>
  </si>
  <si>
    <t>Paso 5</t>
  </si>
  <si>
    <t>Paso 6</t>
  </si>
  <si>
    <t>1. Como liberar las pestañas de la hoja de cálculo?</t>
  </si>
  <si>
    <t>4. ¿Cómo puedo cambiar el tamaño de una columna o fila de la hoja de cálculo?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</si>
  <si>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</si>
  <si>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</si>
  <si>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2. Introducir el logotipo de mi empresa?</t>
  </si>
  <si>
    <t>5. ¿Cómo se utilizan los cuadros de mando de las listas de selección en Mac?</t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</si>
  <si>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</si>
  <si>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</si>
  <si>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3. La adición de más líneas en los lanzamientos?</t>
  </si>
  <si>
    <t>6. ¿Cómo se cambia la moneda de la hoja de cálculo?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</si>
  <si>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</si>
  <si>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</si>
  <si>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 de Plan de Negocios</t>
  </si>
  <si>
    <t>Hojas estudio de viabilidad económica</t>
  </si>
  <si>
    <t>hoja FODA</t>
  </si>
  <si>
    <t>Paquete con 9 hojas de cálculo financieras</t>
  </si>
  <si>
    <t>HOJAS DE LUZ</t>
  </si>
  <si>
    <t>Hoja de Planificación Estratégica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</si>
  <si>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</si>
  <si>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REGISTRO</t>
  </si>
  <si>
    <t>meta</t>
  </si>
  <si>
    <t>okr GLOBAL</t>
  </si>
  <si>
    <t>AREAS okr</t>
  </si>
  <si>
    <t>INFORME</t>
  </si>
  <si>
    <t>SALPICADEROS</t>
  </si>
  <si>
    <t>CONOCIMIENTO</t>
  </si>
  <si>
    <t>Ver los indicadores más importantes de sus objetivos en los paneles de control se muestran en una sola pantalla</t>
  </si>
  <si>
    <t>Siga los principales resultados de sus objetivos en informes simples y bien organizada</t>
  </si>
  <si>
    <t>En esta parte de la hoja de cálculo que va a entender cómo diseñar sus objetivos y resultados esperados</t>
  </si>
  <si>
    <t>finanzas</t>
  </si>
  <si>
    <t>-</t>
  </si>
  <si>
    <t>Los objetivos globales</t>
  </si>
  <si>
    <t>objetivo global:</t>
  </si>
  <si>
    <t>R $</t>
  </si>
  <si>
    <t>porcentaje</t>
  </si>
  <si>
    <t>internacionalización</t>
  </si>
  <si>
    <t>los ingresos internacionales</t>
  </si>
  <si>
    <t>hojas de cálculo traducidas</t>
  </si>
  <si>
    <t>crecimiento de las ventas</t>
  </si>
  <si>
    <t>La mejora de los canales de venta</t>
  </si>
  <si>
    <t>los ingresos de AdWords</t>
  </si>
  <si>
    <t>facebook ingresos</t>
  </si>
  <si>
    <t>recetas del blog</t>
  </si>
  <si>
    <t>recetas de correo electrónico</t>
  </si>
  <si>
    <t>referencias de ingresos</t>
  </si>
  <si>
    <t>comercial</t>
  </si>
  <si>
    <t>Recursos humanos</t>
  </si>
  <si>
    <t>producción</t>
  </si>
  <si>
    <t>1 mes</t>
  </si>
  <si>
    <t>2 meses</t>
  </si>
  <si>
    <t>3 meses</t>
  </si>
  <si>
    <t>1 mes</t>
  </si>
  <si>
    <t>2 meses</t>
  </si>
  <si>
    <t>3 meses</t>
  </si>
  <si>
    <r>
      <t xml:space="preserve">HOJA DE TRABAJO </t>
    </r>
    <r>
      <rPr>
        <b/>
        <sz val="36"/>
        <color rgb="FF333333"/>
        <rFont val="Calibri (Corpo)"/>
      </rPr>
      <t>Okr - OBJETIVOS Y RESULTADOS CLAVE 4.0</t>
    </r>
  </si>
  <si>
    <t>Parte de Registro es donde se definen las principales áreas de su negocio para iniciar la formulación de sus objetivos</t>
  </si>
  <si>
    <t>Esta pestaña de la hoja de cálculo es llenar sus objetivos y establecer sus resultados clave, establecer sus objetivos y realizar un seguimiento de su progreso</t>
  </si>
  <si>
    <t>Las zonas okr es donde se toma un paso hacia la especificación y el despliegue de okr global de las áreas de su negocio</t>
  </si>
  <si>
    <t>"Principales Resultados" (resultados clave) son indicadores que muestran cómo siendo su progreso hacia su objetivo. Pensar en ellos como un punto de referencia en el GPS, lo que le llevará a su objetivo.</t>
  </si>
  <si>
    <t>Iniciativas (iniciativas) son cosas que hay que hacer para influir en sus resultados clave, las que tiene control directo. Cosas como "Inicio de una campaña de publicidad" o "actualizar un proceso de contratación". Cualquier cosa basado en tareas que crees que va a influir en sus resultados clave.</t>
  </si>
  <si>
    <t>Recomendamos que los objetivos y resultados clave se encuentra en un nivel de negocios y de equipo. OKR establecer en un nivel individual es posible, pero no es recomendable para la mayoría de las empresas. Sin embargo, cada empleado puede y debe trabajar en iniciativas de apoyo a objetivos y resultados clave del equipo.</t>
  </si>
  <si>
    <t>niveles de uso de OKR</t>
  </si>
  <si>
    <t>Frecuencia de la revisión</t>
  </si>
  <si>
    <t>¿Cuáles son las iniciativas</t>
  </si>
  <si>
    <t>¿Cuáles son los resultados clave</t>
  </si>
  <si>
    <t>¿Cuáles son los objetivos</t>
  </si>
  <si>
    <t>Lo que es okr</t>
  </si>
  <si>
    <t>Los resultados clave</t>
  </si>
  <si>
    <t>octubre</t>
  </si>
  <si>
    <t>noviembre</t>
  </si>
  <si>
    <t>diciembre</t>
  </si>
  <si>
    <t>menores costos</t>
  </si>
  <si>
    <t>Los resultados clave 1</t>
  </si>
  <si>
    <t>Resultados Clave 2</t>
  </si>
  <si>
    <t>Resultados clave 3</t>
  </si>
  <si>
    <t>Aumentar las negociaciones en curso</t>
  </si>
  <si>
    <t>La mejora de margen de contribución</t>
  </si>
  <si>
    <t>Mejorar el rendimiento del embudo de ventas</t>
  </si>
  <si>
    <t>Mejorar el clima organizacional</t>
  </si>
  <si>
    <t>Desarrollar más hojas de cálculo</t>
  </si>
  <si>
    <t>Hacer más entrenamiento</t>
  </si>
  <si>
    <t>Los resultados clave definidos</t>
  </si>
  <si>
    <t>Porcentaje de finalización completa</t>
  </si>
  <si>
    <t>porcentaje mensual de los objetivos se logran - el objetivo fijado</t>
  </si>
  <si>
    <t>la contratación de los desarrolladores</t>
  </si>
  <si>
    <t>contratistas</t>
  </si>
  <si>
    <t>Ampliar la cartera de productos</t>
  </si>
  <si>
    <t>Nuevos productos</t>
  </si>
  <si>
    <t>Los ingresos de nuevos productos</t>
  </si>
  <si>
    <t>mercadeo</t>
  </si>
  <si>
    <t>1 en el marcador</t>
  </si>
  <si>
    <t>Resultado Clave 1</t>
  </si>
  <si>
    <t>2 en el marcador</t>
  </si>
  <si>
    <t>objetivo 3</t>
  </si>
  <si>
    <t>objetivo 4</t>
  </si>
  <si>
    <t>cuadro combinado</t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</si>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</sst>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\ #,##0.00"/>
    <numFmt numFmtId="165" formatCode=";;;"/>
    <numFmt numFmtId="166" formatCode="0.0%"/>
  </numFmts>
  <fonts count="4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0"/>
      <color rgb="FF000000"/>
      <name val="Arial"/>
      <family val="2"/>
    </font>
    <font>
      <sz val="10"/>
      <name val="Open Sans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26"/>
      <color rgb="FF33333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 (Corpo)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rgb="FF333333"/>
      <name val="Calibri (Corpo)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36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C00"/>
        <bgColor indexed="64"/>
      </patternFill>
    </fill>
  </fills>
  <borders count="1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13" fillId="0" borderId="0"/>
    <xf numFmtId="0" fontId="14" fillId="0" borderId="0" applyNumberFormat="0" applyFill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13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 indent="1"/>
    </xf>
    <xf numFmtId="0" fontId="2" fillId="2" borderId="0" xfId="0" applyFont="1" applyFill="1"/>
    <xf numFmtId="0" fontId="1" fillId="2" borderId="0" xfId="0" applyFont="1" applyFill="1"/>
    <xf numFmtId="0" fontId="0" fillId="3" borderId="0" xfId="0" applyFill="1"/>
    <xf numFmtId="0" fontId="4" fillId="3" borderId="0" xfId="1" applyFont="1" applyFill="1" applyBorder="1" applyAlignment="1" applyProtection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/>
    <xf numFmtId="0" fontId="1" fillId="3" borderId="0" xfId="0" applyFont="1" applyFill="1"/>
    <xf numFmtId="0" fontId="5" fillId="4" borderId="1" xfId="0" applyFont="1" applyFill="1" applyBorder="1" applyAlignment="1">
      <alignment horizontal="left" vertical="center" wrapText="1" indent="1"/>
    </xf>
    <xf numFmtId="0" fontId="0" fillId="5" borderId="2" xfId="0" applyFill="1" applyBorder="1" applyAlignment="1" applyProtection="1">
      <alignment horizontal="left" vertical="center" wrapText="1" indent="1"/>
      <protection locked="0"/>
    </xf>
    <xf numFmtId="0" fontId="2" fillId="0" borderId="0" xfId="0" applyFont="1"/>
    <xf numFmtId="0" fontId="5" fillId="4" borderId="3" xfId="0" applyFont="1" applyFill="1" applyBorder="1" applyAlignment="1">
      <alignment horizontal="left" vertical="center" wrapText="1" indent="1"/>
    </xf>
    <xf numFmtId="0" fontId="11" fillId="0" borderId="0" xfId="4" applyFont="1" applyAlignment="1">
      <alignment wrapText="1"/>
    </xf>
    <xf numFmtId="0" fontId="12" fillId="0" borderId="0" xfId="4" applyFont="1" applyAlignment="1">
      <alignment vertical="top" wrapText="1"/>
    </xf>
    <xf numFmtId="0" fontId="9" fillId="7" borderId="1" xfId="0" applyFont="1" applyFill="1" applyBorder="1" applyAlignment="1">
      <alignment horizontal="left" vertical="center" wrapText="1" inden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indent="1"/>
    </xf>
    <xf numFmtId="0" fontId="12" fillId="0" borderId="0" xfId="4" applyFont="1" applyAlignment="1">
      <alignment wrapText="1"/>
    </xf>
    <xf numFmtId="0" fontId="13" fillId="0" borderId="0" xfId="4" applyAlignment="1">
      <alignment wrapText="1"/>
    </xf>
    <xf numFmtId="0" fontId="20" fillId="2" borderId="0" xfId="8" applyFill="1"/>
    <xf numFmtId="0" fontId="20" fillId="2" borderId="0" xfId="8" applyFill="1" applyAlignment="1">
      <alignment horizontal="right" indent="1"/>
    </xf>
    <xf numFmtId="0" fontId="20" fillId="3" borderId="0" xfId="8" applyFill="1"/>
    <xf numFmtId="0" fontId="22" fillId="3" borderId="0" xfId="9" applyFont="1" applyFill="1" applyBorder="1" applyAlignment="1" applyProtection="1">
      <alignment horizontal="center" vertical="center" wrapText="1"/>
    </xf>
    <xf numFmtId="0" fontId="4" fillId="3" borderId="0" xfId="9" applyFont="1" applyFill="1" applyBorder="1" applyAlignment="1" applyProtection="1">
      <alignment horizontal="center" vertical="center"/>
    </xf>
    <xf numFmtId="0" fontId="4" fillId="3" borderId="0" xfId="8" applyFont="1" applyFill="1" applyAlignment="1">
      <alignment horizontal="center" vertical="center"/>
    </xf>
    <xf numFmtId="0" fontId="20" fillId="0" borderId="0" xfId="8"/>
    <xf numFmtId="0" fontId="22" fillId="0" borderId="0" xfId="9" applyFont="1" applyFill="1" applyBorder="1" applyAlignment="1" applyProtection="1">
      <alignment horizontal="center" vertical="center" wrapText="1"/>
    </xf>
    <xf numFmtId="0" fontId="4" fillId="0" borderId="0" xfId="9" applyFont="1" applyFill="1" applyBorder="1" applyAlignment="1" applyProtection="1">
      <alignment horizontal="center" vertical="center"/>
    </xf>
    <xf numFmtId="0" fontId="4" fillId="0" borderId="0" xfId="8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vertical="center" wrapText="1"/>
    </xf>
    <xf numFmtId="0" fontId="24" fillId="0" borderId="0" xfId="8" applyFont="1" applyAlignment="1">
      <alignment horizontal="left"/>
    </xf>
    <xf numFmtId="0" fontId="20" fillId="0" borderId="0" xfId="8" applyAlignment="1">
      <alignment horizontal="left"/>
    </xf>
    <xf numFmtId="0" fontId="20" fillId="0" borderId="0" xfId="8" applyAlignment="1">
      <alignment horizontal="left" vertical="center"/>
    </xf>
    <xf numFmtId="0" fontId="21" fillId="0" borderId="0" xfId="9" applyAlignment="1" applyProtection="1">
      <alignment horizontal="left" vertical="center"/>
    </xf>
    <xf numFmtId="0" fontId="25" fillId="3" borderId="0" xfId="9" applyFont="1" applyFill="1" applyAlignment="1" applyProtection="1">
      <alignment horizontal="left" vertical="center" indent="1"/>
      <protection locked="0"/>
    </xf>
    <xf numFmtId="0" fontId="26" fillId="6" borderId="8" xfId="8" applyFont="1" applyFill="1" applyBorder="1" applyAlignment="1">
      <alignment horizontal="left" vertical="center" indent="1"/>
    </xf>
    <xf numFmtId="0" fontId="20" fillId="6" borderId="8" xfId="8" applyFill="1" applyBorder="1"/>
    <xf numFmtId="0" fontId="29" fillId="0" borderId="0" xfId="8" applyFont="1" applyAlignment="1">
      <alignment horizontal="left" vertical="center" indent="1"/>
    </xf>
    <xf numFmtId="0" fontId="22" fillId="0" borderId="8" xfId="8" applyFont="1" applyBorder="1" applyAlignment="1" applyProtection="1">
      <alignment horizontal="left" vertical="center" wrapText="1" indent="1"/>
      <protection locked="0"/>
    </xf>
    <xf numFmtId="0" fontId="31" fillId="0" borderId="0" xfId="8" applyFont="1" applyAlignment="1">
      <alignment horizontal="left" vertical="center" wrapText="1" indent="1"/>
    </xf>
    <xf numFmtId="0" fontId="20" fillId="0" borderId="0" xfId="8" applyAlignment="1">
      <alignment horizontal="left" indent="1"/>
    </xf>
    <xf numFmtId="0" fontId="20" fillId="2" borderId="0" xfId="8" applyFill="1" applyProtection="1">
      <protection locked="0"/>
    </xf>
    <xf numFmtId="0" fontId="25" fillId="3" borderId="0" xfId="9" applyFont="1" applyFill="1" applyAlignment="1" applyProtection="1">
      <alignment horizontal="center" vertical="center"/>
    </xf>
    <xf numFmtId="0" fontId="26" fillId="0" borderId="0" xfId="8" applyFont="1" applyAlignment="1" applyProtection="1">
      <alignment horizontal="left" vertical="center" indent="1"/>
      <protection locked="0"/>
    </xf>
    <xf numFmtId="0" fontId="27" fillId="0" borderId="0" xfId="8" applyFont="1" applyAlignment="1">
      <alignment vertical="center" wrapText="1"/>
    </xf>
    <xf numFmtId="0" fontId="34" fillId="0" borderId="0" xfId="8" applyFont="1" applyAlignment="1">
      <alignment wrapText="1"/>
    </xf>
    <xf numFmtId="0" fontId="5" fillId="4" borderId="7" xfId="0" applyFont="1" applyFill="1" applyBorder="1" applyAlignment="1">
      <alignment horizontal="left" vertical="center" wrapText="1" indent="1"/>
    </xf>
    <xf numFmtId="0" fontId="25" fillId="0" borderId="0" xfId="0" applyFont="1" applyAlignment="1">
      <alignment vertical="center"/>
    </xf>
    <xf numFmtId="0" fontId="0" fillId="2" borderId="0" xfId="0" applyFill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0" fillId="3" borderId="0" xfId="0" applyFill="1" applyAlignment="1">
      <alignment horizontal="left" indent="1"/>
    </xf>
    <xf numFmtId="0" fontId="4" fillId="3" borderId="0" xfId="1" applyFont="1" applyFill="1" applyBorder="1" applyAlignment="1" applyProtection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indent="1"/>
    </xf>
    <xf numFmtId="0" fontId="1" fillId="3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11" xfId="0" applyBorder="1" applyAlignment="1">
      <alignment horizontal="left" indent="1"/>
    </xf>
    <xf numFmtId="165" fontId="0" fillId="0" borderId="11" xfId="0" applyNumberFormat="1" applyBorder="1" applyAlignment="1">
      <alignment horizontal="left" indent="1"/>
    </xf>
    <xf numFmtId="0" fontId="9" fillId="7" borderId="6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left" wrapText="1" indent="1"/>
    </xf>
    <xf numFmtId="0" fontId="9" fillId="7" borderId="7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164" fontId="7" fillId="5" borderId="5" xfId="0" applyNumberFormat="1" applyFont="1" applyFill="1" applyBorder="1" applyAlignment="1" applyProtection="1">
      <alignment horizontal="left" vertical="center" indent="1"/>
      <protection locked="0"/>
    </xf>
    <xf numFmtId="0" fontId="16" fillId="0" borderId="0" xfId="0" applyFont="1" applyAlignment="1">
      <alignment horizontal="left" indent="1"/>
    </xf>
    <xf numFmtId="166" fontId="7" fillId="6" borderId="4" xfId="2" applyNumberFormat="1" applyFont="1" applyFill="1" applyBorder="1" applyAlignment="1">
      <alignment horizontal="left" vertical="center" indent="1"/>
    </xf>
    <xf numFmtId="9" fontId="0" fillId="0" borderId="0" xfId="2" applyFont="1" applyAlignment="1">
      <alignment horizontal="left" indent="1"/>
    </xf>
    <xf numFmtId="0" fontId="0" fillId="0" borderId="0" xfId="0" quotePrefix="1" applyAlignment="1">
      <alignment horizontal="left" wrapText="1" indent="1"/>
    </xf>
    <xf numFmtId="49" fontId="0" fillId="0" borderId="0" xfId="0" quotePrefix="1" applyNumberFormat="1" applyAlignment="1">
      <alignment horizontal="left" wrapText="1" indent="1"/>
    </xf>
    <xf numFmtId="49" fontId="7" fillId="0" borderId="0" xfId="0" quotePrefix="1" applyNumberFormat="1" applyFont="1" applyAlignment="1">
      <alignment horizontal="left" indent="1"/>
    </xf>
    <xf numFmtId="0" fontId="1" fillId="0" borderId="0" xfId="0" applyFont="1" applyAlignment="1">
      <alignment horizontal="left" wrapText="1" indent="1"/>
    </xf>
    <xf numFmtId="14" fontId="7" fillId="0" borderId="0" xfId="0" applyNumberFormat="1" applyFont="1" applyAlignment="1">
      <alignment horizontal="left" indent="1"/>
    </xf>
    <xf numFmtId="0" fontId="7" fillId="0" borderId="0" xfId="0" quotePrefix="1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9" fillId="0" borderId="0" xfId="0" applyFont="1" applyAlignment="1">
      <alignment horizontal="left" vertical="center" wrapText="1" indent="1"/>
    </xf>
    <xf numFmtId="0" fontId="37" fillId="0" borderId="0" xfId="0" applyFont="1"/>
    <xf numFmtId="0" fontId="29" fillId="0" borderId="0" xfId="0" applyFont="1" applyAlignment="1">
      <alignment vertical="center"/>
    </xf>
    <xf numFmtId="3" fontId="37" fillId="0" borderId="0" xfId="0" applyNumberFormat="1" applyFont="1"/>
    <xf numFmtId="3" fontId="0" fillId="0" borderId="0" xfId="0" applyNumberFormat="1" applyAlignment="1">
      <alignment horizontal="left" indent="1"/>
    </xf>
    <xf numFmtId="3" fontId="37" fillId="0" borderId="0" xfId="2" applyNumberFormat="1" applyFont="1"/>
    <xf numFmtId="3" fontId="29" fillId="0" borderId="0" xfId="0" applyNumberFormat="1" applyFont="1" applyAlignment="1">
      <alignment vertical="center"/>
    </xf>
    <xf numFmtId="166" fontId="8" fillId="0" borderId="0" xfId="2" applyNumberFormat="1" applyFont="1" applyAlignment="1" applyProtection="1">
      <alignment horizontal="left" indent="1"/>
    </xf>
    <xf numFmtId="0" fontId="26" fillId="6" borderId="8" xfId="8" applyFont="1" applyFill="1" applyBorder="1" applyAlignment="1">
      <alignment horizontal="right" vertical="center" indent="1"/>
    </xf>
    <xf numFmtId="0" fontId="0" fillId="0" borderId="0" xfId="0" applyAlignment="1">
      <alignment horizontal="right"/>
    </xf>
    <xf numFmtId="0" fontId="38" fillId="0" borderId="0" xfId="0" applyFont="1" applyAlignment="1">
      <alignment horizontal="left" vertical="center" wrapText="1" indent="1"/>
    </xf>
    <xf numFmtId="3" fontId="2" fillId="0" borderId="0" xfId="0" applyNumberFormat="1" applyFont="1" applyAlignment="1">
      <alignment horizontal="left" indent="1"/>
    </xf>
    <xf numFmtId="0" fontId="37" fillId="2" borderId="0" xfId="0" applyFont="1" applyFill="1" applyAlignment="1">
      <alignment horizontal="left" indent="1"/>
    </xf>
    <xf numFmtId="0" fontId="37" fillId="3" borderId="0" xfId="0" applyFont="1" applyFill="1" applyAlignment="1">
      <alignment horizontal="left" indent="1"/>
    </xf>
    <xf numFmtId="0" fontId="37" fillId="0" borderId="0" xfId="0" applyFont="1" applyAlignment="1">
      <alignment horizontal="left" indent="1"/>
    </xf>
    <xf numFmtId="166" fontId="8" fillId="6" borderId="4" xfId="2" applyNumberFormat="1" applyFont="1" applyFill="1" applyBorder="1" applyAlignment="1">
      <alignment horizontal="left" vertical="center" indent="1"/>
    </xf>
    <xf numFmtId="0" fontId="32" fillId="3" borderId="0" xfId="1" applyFont="1" applyFill="1" applyBorder="1" applyAlignment="1" applyProtection="1">
      <alignment horizontal="left" vertical="center" indent="1"/>
    </xf>
    <xf numFmtId="0" fontId="40" fillId="4" borderId="3" xfId="0" applyFont="1" applyFill="1" applyBorder="1" applyAlignment="1">
      <alignment horizontal="left" vertical="center" wrapText="1" indent="1"/>
    </xf>
    <xf numFmtId="0" fontId="41" fillId="4" borderId="3" xfId="0" applyFont="1" applyFill="1" applyBorder="1" applyAlignment="1">
      <alignment horizontal="left" vertical="center" wrapText="1" indent="1"/>
    </xf>
    <xf numFmtId="0" fontId="41" fillId="7" borderId="3" xfId="0" applyFont="1" applyFill="1" applyBorder="1" applyAlignment="1">
      <alignment horizontal="left" vertical="center" wrapText="1" indent="1"/>
    </xf>
    <xf numFmtId="166" fontId="42" fillId="6" borderId="4" xfId="2" applyNumberFormat="1" applyFont="1" applyFill="1" applyBorder="1" applyAlignment="1">
      <alignment horizontal="left" vertical="center" indent="1"/>
    </xf>
    <xf numFmtId="0" fontId="43" fillId="6" borderId="8" xfId="0" applyFont="1" applyFill="1" applyBorder="1" applyAlignment="1">
      <alignment horizontal="center" vertical="center"/>
    </xf>
    <xf numFmtId="166" fontId="43" fillId="6" borderId="8" xfId="2" applyNumberFormat="1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left" vertical="center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9" fontId="0" fillId="0" borderId="0" xfId="2" applyFont="1" applyAlignment="1" applyProtection="1">
      <alignment horizontal="left" indent="1"/>
    </xf>
    <xf numFmtId="10" fontId="7" fillId="6" borderId="5" xfId="2" applyNumberFormat="1" applyFont="1" applyFill="1" applyBorder="1" applyAlignment="1" applyProtection="1">
      <alignment horizontal="left" vertical="center" indent="1"/>
    </xf>
    <xf numFmtId="166" fontId="8" fillId="0" borderId="0" xfId="2" applyNumberFormat="1" applyFont="1" applyFill="1" applyBorder="1" applyAlignment="1">
      <alignment horizontal="left" vertical="center" indent="1"/>
    </xf>
    <xf numFmtId="0" fontId="20" fillId="2" borderId="0" xfId="8" applyFill="1" applyAlignment="1">
      <alignment wrapText="1"/>
    </xf>
    <xf numFmtId="0" fontId="0" fillId="8" borderId="0" xfId="0" applyFill="1"/>
    <xf numFmtId="0" fontId="44" fillId="8" borderId="0" xfId="0" applyFont="1" applyFill="1" applyAlignment="1">
      <alignment vertical="center"/>
    </xf>
    <xf numFmtId="0" fontId="46" fillId="8" borderId="0" xfId="0" applyFont="1" applyFill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 indent="1"/>
    </xf>
    <xf numFmtId="0" fontId="7" fillId="6" borderId="8" xfId="0" applyFont="1" applyFill="1" applyBorder="1" applyAlignment="1">
      <alignment horizontal="left" vertical="center" indent="1"/>
    </xf>
    <xf numFmtId="0" fontId="7" fillId="6" borderId="8" xfId="0" applyFont="1" applyFill="1" applyBorder="1" applyAlignment="1">
      <alignment horizontal="left" vertical="center" wrapText="1" indent="1"/>
    </xf>
    <xf numFmtId="164" fontId="7" fillId="6" borderId="5" xfId="0" applyNumberFormat="1" applyFont="1" applyFill="1" applyBorder="1" applyAlignment="1">
      <alignment horizontal="left" vertical="center" indent="1"/>
    </xf>
    <xf numFmtId="0" fontId="0" fillId="0" borderId="8" xfId="0" applyBorder="1" applyAlignment="1" applyProtection="1">
      <alignment horizontal="left" vertical="center" indent="1"/>
      <protection locked="0"/>
    </xf>
    <xf numFmtId="0" fontId="0" fillId="6" borderId="8" xfId="0" applyFill="1" applyBorder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0" fontId="0" fillId="0" borderId="9" xfId="8" applyFont="1" applyBorder="1" applyAlignment="1">
      <alignment horizontal="left" vertical="center" wrapText="1" indent="1"/>
    </xf>
    <xf numFmtId="0" fontId="6" fillId="0" borderId="10" xfId="8" applyFont="1" applyBorder="1" applyAlignment="1">
      <alignment horizontal="left" vertical="center" wrapText="1" indent="1"/>
    </xf>
    <xf numFmtId="0" fontId="6" fillId="0" borderId="5" xfId="8" applyFont="1" applyBorder="1" applyAlignment="1">
      <alignment horizontal="left" vertical="center" wrapText="1" indent="1"/>
    </xf>
    <xf numFmtId="0" fontId="20" fillId="2" borderId="0" xfId="8" applyFill="1"/>
    <xf numFmtId="0" fontId="6" fillId="0" borderId="0" xfId="8" applyFont="1" applyAlignment="1">
      <alignment horizontal="left" vertical="center" wrapText="1"/>
    </xf>
    <xf numFmtId="0" fontId="27" fillId="0" borderId="0" xfId="8" applyFont="1" applyAlignment="1">
      <alignment horizontal="left" vertical="center" wrapText="1"/>
    </xf>
    <xf numFmtId="0" fontId="28" fillId="0" borderId="0" xfId="8" applyFont="1" applyAlignment="1">
      <alignment horizontal="left" vertical="center" wrapText="1"/>
    </xf>
    <xf numFmtId="0" fontId="6" fillId="0" borderId="0" xfId="8" applyFont="1" applyAlignment="1">
      <alignment horizontal="left" vertical="center" wrapText="1" indent="1"/>
    </xf>
    <xf numFmtId="0" fontId="35" fillId="0" borderId="0" xfId="8" applyFont="1" applyAlignment="1">
      <alignment horizontal="left" vertical="center" wrapText="1" indent="1"/>
    </xf>
  </cellXfs>
  <cellStyles count="10">
    <cellStyle name="Hiperlink 2" xfId="5" xr:uid="{B9ECBBAC-BF66-408A-BFA4-8C0F5F74463E}"/>
    <cellStyle name="Hiperlink 2 2" xfId="7" xr:uid="{B9ECBBAC-BF66-408A-BFA4-8C0F5F74463E}"/>
    <cellStyle name="Hiperlink 3" xfId="9" xr:uid="{AD912ABB-EDD1-44CE-BE17-C721783C789C}"/>
    <cellStyle name="Hyperlink" xfId="1" builtinId="8"/>
    <cellStyle name="Normal" xfId="0" builtinId="0"/>
    <cellStyle name="Normal 2" xfId="3" xr:uid="{3B446789-7901-499E-9031-A1C22C1F24F5}"/>
    <cellStyle name="Normal 3" xfId="4" xr:uid="{3E4FE588-68A7-458A-89C1-6B8498B5903B}"/>
    <cellStyle name="Normal 3 2" xfId="6" xr:uid="{3E4FE588-68A7-458A-89C1-6B8498B5903B}"/>
    <cellStyle name="Normal 4" xfId="8" xr:uid="{FF7F0B25-3D60-4677-ACE1-1E133DB30B24}"/>
    <cellStyle name="Percent" xfId="2" builtinId="5"/>
  </cellStyles>
  <dxfs count="96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4" formatCode="0.00%"/>
    </dxf>
    <dxf>
      <numFmt numFmtId="164" formatCode="&quot;R$&quot;\ #,##0.00"/>
    </dxf>
    <dxf>
      <numFmt numFmtId="3" formatCode="#,##0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14" formatCode="0.00%"/>
    </dxf>
    <dxf>
      <numFmt numFmtId="3" formatCode="#,##0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numFmt numFmtId="164" formatCode="&quot;R$&quot;\ #,##0.00"/>
    </dxf>
    <dxf>
      <numFmt numFmtId="3" formatCode="#,##0"/>
    </dxf>
    <dxf>
      <numFmt numFmtId="14" formatCode="0.00%"/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99CC"/>
      <color rgb="FF55B03E"/>
      <color rgb="FFF0462E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668671077487865E-2"/>
          <c:y val="4.6653711384082842E-2"/>
          <c:w val="0.96413290960018649"/>
          <c:h val="0.771487169489401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'OKR R'!$D$9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00B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'OKR R'!$C$10:$C$11</c:f>
              <c:strCache>
                <c:ptCount val="2"/>
                <c:pt idx="0">
                  <c:v>internacionalización</c:v>
                </c:pt>
                <c:pt idx="1">
                  <c:v>La mejora de los canales de venta</c:v>
                </c:pt>
              </c:strCache>
            </c:strRef>
          </c:cat>
          <c:val>
            <c:numRef>
              <c:f>'OKR R'!$D$10:$D$13</c:f>
              <c:numCache>
                <c:formatCode>0.0%</c:formatCode>
                <c:ptCount val="4"/>
                <c:pt idx="0">
                  <c:v>0.18333333333333335</c:v>
                </c:pt>
                <c:pt idx="1">
                  <c:v>0.18</c:v>
                </c:pt>
                <c:pt idx="2">
                  <c:v>0.33333333333333331</c:v>
                </c:pt>
                <c:pt idx="3">
                  <c:v>0.1125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12-4D5C-995C-50010E805371}"/>
            </c:ext>
          </c:extLst>
        </c:ser>
        <c:ser>
          <c:idx val="1"/>
          <c:order val="1"/>
          <c:tx>
            <c:strRef>
              <c:f>'OKR R'!$E$9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'OKR R'!$C$10:$C$11</c:f>
              <c:strCache>
                <c:ptCount val="2"/>
                <c:pt idx="0">
                  <c:v>internacionalización</c:v>
                </c:pt>
                <c:pt idx="1">
                  <c:v>La mejora de los canales de venta</c:v>
                </c:pt>
              </c:strCache>
            </c:strRef>
          </c:cat>
          <c:val>
            <c:numRef>
              <c:f>'OKR R'!$E$10:$E$13</c:f>
              <c:numCache>
                <c:formatCode>0.0%</c:formatCode>
                <c:ptCount val="4"/>
                <c:pt idx="0">
                  <c:v>0.25</c:v>
                </c:pt>
                <c:pt idx="1">
                  <c:v>0.28000000000000003</c:v>
                </c:pt>
                <c:pt idx="2">
                  <c:v>0.33333333333333331</c:v>
                </c:pt>
                <c:pt idx="3">
                  <c:v>0.16250000000000001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12-4D5C-995C-50010E805371}"/>
            </c:ext>
          </c:extLst>
        </c:ser>
        <c:ser>
          <c:idx val="2"/>
          <c:order val="2"/>
          <c:tx>
            <c:strRef>
              <c:f>'OKR R'!$F$9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rgbClr val="6699CC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'OKR R'!$C$10:$C$11</c:f>
              <c:strCache>
                <c:ptCount val="2"/>
                <c:pt idx="0">
                  <c:v>internacionalización</c:v>
                </c:pt>
                <c:pt idx="1">
                  <c:v>La mejora de los canales de venta</c:v>
                </c:pt>
              </c:strCache>
            </c:strRef>
          </c:cat>
          <c:val>
            <c:numRef>
              <c:f>'OKR R'!$F$10:$F$13</c:f>
              <c:numCache>
                <c:formatCode>0.0%</c:formatCode>
                <c:ptCount val="4"/>
                <c:pt idx="0">
                  <c:v>0.43333333333333335</c:v>
                </c:pt>
                <c:pt idx="1">
                  <c:v>0.17799999999999999</c:v>
                </c:pt>
                <c:pt idx="2">
                  <c:v>0.33333333333333331</c:v>
                </c:pt>
                <c:pt idx="3">
                  <c:v>0.13750000000000001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12-4D5C-995C-50010E8053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98956992"/>
        <c:axId val="598954696"/>
      </c:barChart>
      <c:catAx>
        <c:axId val="59895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8954696"/>
        <c:crosses val="autoZero"/>
        <c:auto val="1"/>
        <c:lblAlgn val="ctr"/>
        <c:lblOffset val="100"/>
        <c:noMultiLvlLbl val="0"/>
      </c:catAx>
      <c:valAx>
        <c:axId val="5989546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59895699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12" dropStyle="combo" dx="22" fmlaLink="Aux!$C$2" fmlaRange="$I$5:$I$16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5" Type="http://schemas.openxmlformats.org/officeDocument/2006/relationships/hyperlink" Target="#'OKR A1'!A1"/><Relationship Id="rId4" Type="http://schemas.openxmlformats.org/officeDocument/2006/relationships/hyperlink" Target="#'OKR R'!A1"/><Relationship Id="rId9" Type="http://schemas.openxmlformats.org/officeDocument/2006/relationships/hyperlink" Target="https://es.luz.vc/p/hoja-de-calculo-okr-en-excel/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5" Type="http://schemas.openxmlformats.org/officeDocument/2006/relationships/hyperlink" Target="#'OKR A1'!A1"/><Relationship Id="rId10" Type="http://schemas.openxmlformats.org/officeDocument/2006/relationships/hyperlink" Target="https://es.luz.vc/p/hoja-de-calculo-okr-en-excel/" TargetMode="External"/><Relationship Id="rId4" Type="http://schemas.openxmlformats.org/officeDocument/2006/relationships/hyperlink" Target="#'OKR R'!A1"/><Relationship Id="rId9" Type="http://schemas.openxmlformats.org/officeDocument/2006/relationships/hyperlink" Target="#Rel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5" Type="http://schemas.openxmlformats.org/officeDocument/2006/relationships/hyperlink" Target="#'OKR A1'!A1"/><Relationship Id="rId10" Type="http://schemas.openxmlformats.org/officeDocument/2006/relationships/hyperlink" Target="https://es.luz.vc/p/hoja-de-calculo-okr-en-excel/" TargetMode="External"/><Relationship Id="rId4" Type="http://schemas.openxmlformats.org/officeDocument/2006/relationships/hyperlink" Target="#'OKR R'!A1"/><Relationship Id="rId9" Type="http://schemas.openxmlformats.org/officeDocument/2006/relationships/hyperlink" Target="#Rel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5" Type="http://schemas.openxmlformats.org/officeDocument/2006/relationships/hyperlink" Target="#'OKR A1'!A1"/><Relationship Id="rId10" Type="http://schemas.openxmlformats.org/officeDocument/2006/relationships/hyperlink" Target="https://es.luz.vc/p/hoja-de-calculo-okr-en-excel/" TargetMode="External"/><Relationship Id="rId4" Type="http://schemas.openxmlformats.org/officeDocument/2006/relationships/hyperlink" Target="#'OKR R'!A1"/><Relationship Id="rId9" Type="http://schemas.openxmlformats.org/officeDocument/2006/relationships/chart" Target="../charts/chart1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5" Type="http://schemas.openxmlformats.org/officeDocument/2006/relationships/hyperlink" Target="#'OKR A1'!A1"/><Relationship Id="rId4" Type="http://schemas.openxmlformats.org/officeDocument/2006/relationships/hyperlink" Target="#'OKR R'!A1"/><Relationship Id="rId9" Type="http://schemas.openxmlformats.org/officeDocument/2006/relationships/hyperlink" Target="https://es.luz.vc/p/hoja-de-calculo-okr-en-excel/" TargetMode="Externa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OKR R'!A1"/><Relationship Id="rId3" Type="http://schemas.openxmlformats.org/officeDocument/2006/relationships/hyperlink" Target="#SUG!A1"/><Relationship Id="rId7" Type="http://schemas.openxmlformats.org/officeDocument/2006/relationships/hyperlink" Target="#Cad!A1"/><Relationship Id="rId12" Type="http://schemas.openxmlformats.org/officeDocument/2006/relationships/hyperlink" Target="https://es.luz.vc/p/hoja-de-calculo-okr-en-excel/" TargetMode="External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'Dash G'!A1"/><Relationship Id="rId5" Type="http://schemas.openxmlformats.org/officeDocument/2006/relationships/hyperlink" Target="#Conhecimento!A1"/><Relationship Id="rId10" Type="http://schemas.openxmlformats.org/officeDocument/2006/relationships/hyperlink" Target="#'Rel G'!A1"/><Relationship Id="rId4" Type="http://schemas.openxmlformats.org/officeDocument/2006/relationships/hyperlink" Target="#LUZ!A1"/><Relationship Id="rId9" Type="http://schemas.openxmlformats.org/officeDocument/2006/relationships/hyperlink" Target="#'OKR A1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OKR R'!A1"/><Relationship Id="rId3" Type="http://schemas.openxmlformats.org/officeDocument/2006/relationships/hyperlink" Target="#SUG!A1"/><Relationship Id="rId7" Type="http://schemas.openxmlformats.org/officeDocument/2006/relationships/hyperlink" Target="#Cad!A1"/><Relationship Id="rId12" Type="http://schemas.openxmlformats.org/officeDocument/2006/relationships/hyperlink" Target="https://es.luz.vc/p/hoja-de-calculo-okr-en-excel/" TargetMode="External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'Dash G'!A1"/><Relationship Id="rId5" Type="http://schemas.openxmlformats.org/officeDocument/2006/relationships/hyperlink" Target="#Conhecimento!A1"/><Relationship Id="rId10" Type="http://schemas.openxmlformats.org/officeDocument/2006/relationships/hyperlink" Target="#'Rel G'!A1"/><Relationship Id="rId4" Type="http://schemas.openxmlformats.org/officeDocument/2006/relationships/hyperlink" Target="#LUZ!A1"/><Relationship Id="rId9" Type="http://schemas.openxmlformats.org/officeDocument/2006/relationships/hyperlink" Target="#'OKR A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OKR R'!A1"/><Relationship Id="rId13" Type="http://schemas.openxmlformats.org/officeDocument/2006/relationships/hyperlink" Target="https://cursos.luz.vc/?utm_source=referral&amp;utm_medium=produtos&amp;utm_campaign=okr4" TargetMode="External"/><Relationship Id="rId18" Type="http://schemas.openxmlformats.org/officeDocument/2006/relationships/hyperlink" Target="https://luz.vc/planilhas-empresariais/planilha-de-planejamento-estrategico-excel?utm_source=produtos&amp;utm_medium=referral&amp;utm_campaign=okr4" TargetMode="External"/><Relationship Id="rId3" Type="http://schemas.openxmlformats.org/officeDocument/2006/relationships/hyperlink" Target="#SUG!A1"/><Relationship Id="rId7" Type="http://schemas.openxmlformats.org/officeDocument/2006/relationships/hyperlink" Target="#Cad!A1"/><Relationship Id="rId12" Type="http://schemas.openxmlformats.org/officeDocument/2006/relationships/hyperlink" Target="https://luz.vc/pacotes-de-planilhas/pacote-com-todas-as-planilhas-da-luz/?utm_source=referral&amp;utm_medium=produtos&amp;utm_campaign=okr4" TargetMode="External"/><Relationship Id="rId17" Type="http://schemas.openxmlformats.org/officeDocument/2006/relationships/hyperlink" Target="https://luz.vc/pacotes-de-planilhas/pacote-com-9-planilhas-de-financas-empresariais?utm_source=produtos&amp;utm_medium=referral&amp;utm_campaign=okr4" TargetMode="External"/><Relationship Id="rId2" Type="http://schemas.openxmlformats.org/officeDocument/2006/relationships/hyperlink" Target="#DUV!A1"/><Relationship Id="rId16" Type="http://schemas.openxmlformats.org/officeDocument/2006/relationships/hyperlink" Target="https://luz.vc/planilhas-empresariais/planilha-de-analise-swot?utm_source=produtos&amp;utm_medium=referral&amp;utm_campaign=okr4" TargetMode="External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'Dash G'!A1"/><Relationship Id="rId5" Type="http://schemas.openxmlformats.org/officeDocument/2006/relationships/hyperlink" Target="#Conhecimento!A1"/><Relationship Id="rId15" Type="http://schemas.openxmlformats.org/officeDocument/2006/relationships/hyperlink" Target="https://luz.vc/planilhas-empresariais/planilha-de-estudo-de-viabilidade-economica?utm_source=produtos&amp;utm_medium=referral&amp;utm_campaign=okr4" TargetMode="External"/><Relationship Id="rId10" Type="http://schemas.openxmlformats.org/officeDocument/2006/relationships/hyperlink" Target="#'Rel G'!A1"/><Relationship Id="rId19" Type="http://schemas.openxmlformats.org/officeDocument/2006/relationships/hyperlink" Target="https://es.luz.vc/p/hoja-de-calculo-okr-en-excel/" TargetMode="External"/><Relationship Id="rId4" Type="http://schemas.openxmlformats.org/officeDocument/2006/relationships/hyperlink" Target="#LUZ!A1"/><Relationship Id="rId9" Type="http://schemas.openxmlformats.org/officeDocument/2006/relationships/hyperlink" Target="#'OKR A'!A1"/><Relationship Id="rId14" Type="http://schemas.openxmlformats.org/officeDocument/2006/relationships/hyperlink" Target="https://luz.vc/planilhas-avancadas/planilha-de-plano-de-negocios-excel?utm_source=produtos&amp;utm_medium=referral&amp;utm_campaign=okr4" TargetMode="Externa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'OKR R'!A1"/><Relationship Id="rId13" Type="http://schemas.openxmlformats.org/officeDocument/2006/relationships/image" Target="../media/image2.png"/><Relationship Id="rId18" Type="http://schemas.openxmlformats.org/officeDocument/2006/relationships/hyperlink" Target="https://blog.luz.vc/?utm_source=referral&amp;utm_medium=produtos&amp;utm_campaign=okr4" TargetMode="External"/><Relationship Id="rId3" Type="http://schemas.openxmlformats.org/officeDocument/2006/relationships/hyperlink" Target="#SUG!A1"/><Relationship Id="rId21" Type="http://schemas.openxmlformats.org/officeDocument/2006/relationships/image" Target="../media/image6.png"/><Relationship Id="rId7" Type="http://schemas.openxmlformats.org/officeDocument/2006/relationships/hyperlink" Target="#Cad!A1"/><Relationship Id="rId12" Type="http://schemas.openxmlformats.org/officeDocument/2006/relationships/hyperlink" Target="https://cursos.luz.vc/?utm_source=referral&amp;utm_medium=produtos&amp;utm_campaign=okr4" TargetMode="External"/><Relationship Id="rId17" Type="http://schemas.openxmlformats.org/officeDocument/2006/relationships/image" Target="../media/image4.png"/><Relationship Id="rId2" Type="http://schemas.openxmlformats.org/officeDocument/2006/relationships/hyperlink" Target="#DUV!A1"/><Relationship Id="rId16" Type="http://schemas.openxmlformats.org/officeDocument/2006/relationships/hyperlink" Target="https://slides.luz.vc/?utm_source=referral&amp;utm_medium=produtos&amp;utm_campaign=okr4" TargetMode="External"/><Relationship Id="rId20" Type="http://schemas.openxmlformats.org/officeDocument/2006/relationships/hyperlink" Target="https://documentos.luz.vc/?utm_source=referral&amp;utm_medium=produtos&amp;utm_campaign=okr4" TargetMode="External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'Dash G'!A1"/><Relationship Id="rId5" Type="http://schemas.openxmlformats.org/officeDocument/2006/relationships/hyperlink" Target="#Conhecimento!A1"/><Relationship Id="rId15" Type="http://schemas.openxmlformats.org/officeDocument/2006/relationships/image" Target="../media/image3.png"/><Relationship Id="rId10" Type="http://schemas.openxmlformats.org/officeDocument/2006/relationships/hyperlink" Target="#'Rel G'!A1"/><Relationship Id="rId19" Type="http://schemas.openxmlformats.org/officeDocument/2006/relationships/image" Target="../media/image5.png"/><Relationship Id="rId4" Type="http://schemas.openxmlformats.org/officeDocument/2006/relationships/hyperlink" Target="#LUZ!A1"/><Relationship Id="rId9" Type="http://schemas.openxmlformats.org/officeDocument/2006/relationships/hyperlink" Target="#'OKR A'!A1"/><Relationship Id="rId14" Type="http://schemas.openxmlformats.org/officeDocument/2006/relationships/hyperlink" Target="https://luz.vc/?utm_source=referral&amp;utm_medium=produtos&amp;utm_campaign=okr4" TargetMode="External"/><Relationship Id="rId22" Type="http://schemas.openxmlformats.org/officeDocument/2006/relationships/hyperlink" Target="https://es.luz.vc/p/hoja-de-calculo-okr-en-excel/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5" Type="http://schemas.openxmlformats.org/officeDocument/2006/relationships/hyperlink" Target="#'OKR A1'!A1"/><Relationship Id="rId10" Type="http://schemas.openxmlformats.org/officeDocument/2006/relationships/hyperlink" Target="https://es.luz.vc/p/hoja-de-calculo-okr-en-excel/" TargetMode="External"/><Relationship Id="rId4" Type="http://schemas.openxmlformats.org/officeDocument/2006/relationships/hyperlink" Target="#'OKR R'!A1"/><Relationship Id="rId9" Type="http://schemas.openxmlformats.org/officeDocument/2006/relationships/hyperlink" Target="#'OKR O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5" Type="http://schemas.openxmlformats.org/officeDocument/2006/relationships/hyperlink" Target="#'OKR A1'!A1"/><Relationship Id="rId10" Type="http://schemas.openxmlformats.org/officeDocument/2006/relationships/hyperlink" Target="https://es.luz.vc/p/hoja-de-calculo-okr-en-excel/" TargetMode="External"/><Relationship Id="rId4" Type="http://schemas.openxmlformats.org/officeDocument/2006/relationships/hyperlink" Target="#'OKR R'!A1"/><Relationship Id="rId9" Type="http://schemas.openxmlformats.org/officeDocument/2006/relationships/hyperlink" Target="#'OKR O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OKR A5'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12" Type="http://schemas.openxmlformats.org/officeDocument/2006/relationships/hyperlink" Target="#'OKR A4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11" Type="http://schemas.openxmlformats.org/officeDocument/2006/relationships/hyperlink" Target="#'OKR A3'!A1"/><Relationship Id="rId5" Type="http://schemas.openxmlformats.org/officeDocument/2006/relationships/hyperlink" Target="#'OKR A'!A1"/><Relationship Id="rId15" Type="http://schemas.openxmlformats.org/officeDocument/2006/relationships/hyperlink" Target="https://es.luz.vc/p/hoja-de-calculo-okr-en-excel/" TargetMode="External"/><Relationship Id="rId10" Type="http://schemas.openxmlformats.org/officeDocument/2006/relationships/hyperlink" Target="#'OKR A2'!A1"/><Relationship Id="rId4" Type="http://schemas.openxmlformats.org/officeDocument/2006/relationships/hyperlink" Target="#'OKR R'!A1"/><Relationship Id="rId9" Type="http://schemas.openxmlformats.org/officeDocument/2006/relationships/hyperlink" Target="#'OKR A1'!A1"/><Relationship Id="rId14" Type="http://schemas.openxmlformats.org/officeDocument/2006/relationships/hyperlink" Target="#'OKR A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OKR A5'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12" Type="http://schemas.openxmlformats.org/officeDocument/2006/relationships/hyperlink" Target="#'OKR A4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11" Type="http://schemas.openxmlformats.org/officeDocument/2006/relationships/hyperlink" Target="#'OKR A3'!A1"/><Relationship Id="rId5" Type="http://schemas.openxmlformats.org/officeDocument/2006/relationships/hyperlink" Target="#'OKR A'!A1"/><Relationship Id="rId15" Type="http://schemas.openxmlformats.org/officeDocument/2006/relationships/hyperlink" Target="https://es.luz.vc/p/hoja-de-calculo-okr-en-excel/" TargetMode="External"/><Relationship Id="rId10" Type="http://schemas.openxmlformats.org/officeDocument/2006/relationships/hyperlink" Target="#'OKR A2'!A1"/><Relationship Id="rId4" Type="http://schemas.openxmlformats.org/officeDocument/2006/relationships/hyperlink" Target="#'OKR R'!A1"/><Relationship Id="rId9" Type="http://schemas.openxmlformats.org/officeDocument/2006/relationships/hyperlink" Target="#'OKR A1'!A1"/><Relationship Id="rId14" Type="http://schemas.openxmlformats.org/officeDocument/2006/relationships/hyperlink" Target="#'OKR A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OKR A5'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12" Type="http://schemas.openxmlformats.org/officeDocument/2006/relationships/hyperlink" Target="#'OKR A4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11" Type="http://schemas.openxmlformats.org/officeDocument/2006/relationships/hyperlink" Target="#'OKR A3'!A1"/><Relationship Id="rId5" Type="http://schemas.openxmlformats.org/officeDocument/2006/relationships/hyperlink" Target="#'OKR A'!A1"/><Relationship Id="rId15" Type="http://schemas.openxmlformats.org/officeDocument/2006/relationships/hyperlink" Target="https://es.luz.vc/p/hoja-de-calculo-okr-en-excel/" TargetMode="External"/><Relationship Id="rId10" Type="http://schemas.openxmlformats.org/officeDocument/2006/relationships/hyperlink" Target="#'OKR A2'!A1"/><Relationship Id="rId4" Type="http://schemas.openxmlformats.org/officeDocument/2006/relationships/hyperlink" Target="#'OKR R'!A1"/><Relationship Id="rId9" Type="http://schemas.openxmlformats.org/officeDocument/2006/relationships/hyperlink" Target="#'OKR A1'!A1"/><Relationship Id="rId14" Type="http://schemas.openxmlformats.org/officeDocument/2006/relationships/hyperlink" Target="#'OKR A6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OKR A5'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12" Type="http://schemas.openxmlformats.org/officeDocument/2006/relationships/hyperlink" Target="#'OKR A4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11" Type="http://schemas.openxmlformats.org/officeDocument/2006/relationships/hyperlink" Target="#'OKR A3'!A1"/><Relationship Id="rId5" Type="http://schemas.openxmlformats.org/officeDocument/2006/relationships/hyperlink" Target="#'OKR A'!A1"/><Relationship Id="rId15" Type="http://schemas.openxmlformats.org/officeDocument/2006/relationships/hyperlink" Target="https://es.luz.vc/p/hoja-de-calculo-okr-en-excel/" TargetMode="External"/><Relationship Id="rId10" Type="http://schemas.openxmlformats.org/officeDocument/2006/relationships/hyperlink" Target="#'OKR A2'!A1"/><Relationship Id="rId4" Type="http://schemas.openxmlformats.org/officeDocument/2006/relationships/hyperlink" Target="#'OKR R'!A1"/><Relationship Id="rId9" Type="http://schemas.openxmlformats.org/officeDocument/2006/relationships/hyperlink" Target="#'OKR A1'!A1"/><Relationship Id="rId14" Type="http://schemas.openxmlformats.org/officeDocument/2006/relationships/hyperlink" Target="#'OKR A6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OKR A5'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12" Type="http://schemas.openxmlformats.org/officeDocument/2006/relationships/hyperlink" Target="#'OKR A4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11" Type="http://schemas.openxmlformats.org/officeDocument/2006/relationships/hyperlink" Target="#'OKR A3'!A1"/><Relationship Id="rId5" Type="http://schemas.openxmlformats.org/officeDocument/2006/relationships/hyperlink" Target="#'OKR A'!A1"/><Relationship Id="rId15" Type="http://schemas.openxmlformats.org/officeDocument/2006/relationships/hyperlink" Target="https://es.luz.vc/p/hoja-de-calculo-okr-en-excel/" TargetMode="External"/><Relationship Id="rId10" Type="http://schemas.openxmlformats.org/officeDocument/2006/relationships/hyperlink" Target="#'OKR A2'!A1"/><Relationship Id="rId4" Type="http://schemas.openxmlformats.org/officeDocument/2006/relationships/hyperlink" Target="#'OKR R'!A1"/><Relationship Id="rId9" Type="http://schemas.openxmlformats.org/officeDocument/2006/relationships/hyperlink" Target="#'OKR A1'!A1"/><Relationship Id="rId14" Type="http://schemas.openxmlformats.org/officeDocument/2006/relationships/hyperlink" Target="#'OKR A6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OKR A5'!A1"/><Relationship Id="rId3" Type="http://schemas.openxmlformats.org/officeDocument/2006/relationships/hyperlink" Target="#Cad!A1"/><Relationship Id="rId7" Type="http://schemas.openxmlformats.org/officeDocument/2006/relationships/hyperlink" Target="#'Dash G'!A1"/><Relationship Id="rId12" Type="http://schemas.openxmlformats.org/officeDocument/2006/relationships/hyperlink" Target="#'OKR A4'!A1"/><Relationship Id="rId2" Type="http://schemas.openxmlformats.org/officeDocument/2006/relationships/image" Target="../media/image1.png"/><Relationship Id="rId1" Type="http://schemas.openxmlformats.org/officeDocument/2006/relationships/hyperlink" Target="#Conhecimento!A1"/><Relationship Id="rId6" Type="http://schemas.openxmlformats.org/officeDocument/2006/relationships/hyperlink" Target="#'Rel G'!A1"/><Relationship Id="rId11" Type="http://schemas.openxmlformats.org/officeDocument/2006/relationships/hyperlink" Target="#'OKR A3'!A1"/><Relationship Id="rId5" Type="http://schemas.openxmlformats.org/officeDocument/2006/relationships/hyperlink" Target="#'OKR A'!A1"/><Relationship Id="rId15" Type="http://schemas.openxmlformats.org/officeDocument/2006/relationships/hyperlink" Target="https://es.luz.vc/p/hoja-de-calculo-okr-en-excel/" TargetMode="External"/><Relationship Id="rId10" Type="http://schemas.openxmlformats.org/officeDocument/2006/relationships/hyperlink" Target="#'OKR A2'!A1"/><Relationship Id="rId4" Type="http://schemas.openxmlformats.org/officeDocument/2006/relationships/hyperlink" Target="#'OKR R'!A1"/><Relationship Id="rId9" Type="http://schemas.openxmlformats.org/officeDocument/2006/relationships/hyperlink" Target="#'OKR A1'!A1"/><Relationship Id="rId14" Type="http://schemas.openxmlformats.org/officeDocument/2006/relationships/hyperlink" Target="#'OKR A6'!A1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9" y="0"/>
    <xdr:ext cx="1041399" cy="500327"/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322916" y="592667"/>
    <xdr:ext cx="1471083" cy="299317"/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322916" y="592667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AREAS</a:t>
          </a:r>
        </a:p>
      </xdr:txBody>
    </xdr:sp>
    <xdr:clientData/>
  </xdr:absoluteAnchor>
  <xdr:twoCellAnchor>
    <xdr:from>
      <xdr:col>6</xdr:col>
      <xdr:colOff>370416</xdr:colOff>
      <xdr:row>2</xdr:row>
      <xdr:rowOff>95250</xdr:rowOff>
    </xdr:from>
    <xdr:to>
      <xdr:col>9</xdr:col>
      <xdr:colOff>370414</xdr:colOff>
      <xdr:row>2</xdr:row>
      <xdr:rowOff>460375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878916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9" y="0"/>
    <xdr:ext cx="1041399" cy="500327"/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524000" y="592664"/>
    <xdr:ext cx="1471083" cy="299317"/>
    <xdr:sp macro="" textlink="">
      <xdr:nvSpPr>
        <xdr:cNvPr id="10" name="Retângul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1524000" y="592664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INFORME GENERAL</a:t>
          </a:r>
        </a:p>
      </xdr:txBody>
    </xdr:sp>
    <xdr:clientData/>
  </xdr:absoluteAnchor>
  <xdr:absoluteAnchor>
    <xdr:pos x="3031067" y="586315"/>
    <xdr:ext cx="1471083" cy="299317"/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3031067" y="586315"/>
          <a:ext cx="1471083" cy="29931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RELATÓRIO ÁREAS</a:t>
          </a:r>
        </a:p>
      </xdr:txBody>
    </xdr:sp>
    <xdr:clientData/>
  </xdr:absoluteAnchor>
  <xdr:twoCellAnchor>
    <xdr:from>
      <xdr:col>3</xdr:col>
      <xdr:colOff>328083</xdr:colOff>
      <xdr:row>2</xdr:row>
      <xdr:rowOff>95250</xdr:rowOff>
    </xdr:from>
    <xdr:to>
      <xdr:col>5</xdr:col>
      <xdr:colOff>264581</xdr:colOff>
      <xdr:row>2</xdr:row>
      <xdr:rowOff>460375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4815416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9" y="0"/>
    <xdr:ext cx="1041399" cy="500327"/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534588" y="592665"/>
    <xdr:ext cx="1471083" cy="299317"/>
    <xdr:sp macro="" textlink="">
      <xdr:nvSpPr>
        <xdr:cNvPr id="10" name="Retângul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1534588" y="592665"/>
          <a:ext cx="1471083" cy="29931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INFORME GENERAL</a:t>
          </a:r>
        </a:p>
      </xdr:txBody>
    </xdr:sp>
    <xdr:clientData/>
  </xdr:absoluteAnchor>
  <xdr:absoluteAnchor>
    <xdr:pos x="3041655" y="586316"/>
    <xdr:ext cx="1471083" cy="299317"/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3041655" y="586316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RELATÓRIO ÁREAS</a:t>
          </a:r>
        </a:p>
      </xdr:txBody>
    </xdr:sp>
    <xdr:clientData/>
  </xdr:absoluteAnchor>
  <xdr:twoCellAnchor>
    <xdr:from>
      <xdr:col>4</xdr:col>
      <xdr:colOff>603250</xdr:colOff>
      <xdr:row>2</xdr:row>
      <xdr:rowOff>95250</xdr:rowOff>
    </xdr:from>
    <xdr:to>
      <xdr:col>6</xdr:col>
      <xdr:colOff>772582</xdr:colOff>
      <xdr:row>2</xdr:row>
      <xdr:rowOff>460375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4847167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9" y="0"/>
    <xdr:ext cx="1041399" cy="500327"/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343462" y="593290"/>
    <xdr:ext cx="1471083" cy="299317"/>
    <xdr:sp macro="" textlink="">
      <xdr:nvSpPr>
        <xdr:cNvPr id="13" name="Retângulo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1343462" y="593290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GENERAL</a:t>
          </a:r>
        </a:p>
      </xdr:txBody>
    </xdr:sp>
    <xdr:clientData/>
  </xdr:absoluteAnchor>
  <xdr:twoCellAnchor>
    <xdr:from>
      <xdr:col>3</xdr:col>
      <xdr:colOff>179917</xdr:colOff>
      <xdr:row>6</xdr:row>
      <xdr:rowOff>3176</xdr:rowOff>
    </xdr:from>
    <xdr:to>
      <xdr:col>14</xdr:col>
      <xdr:colOff>84666</xdr:colOff>
      <xdr:row>13</xdr:row>
      <xdr:rowOff>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84667</xdr:colOff>
      <xdr:row>2</xdr:row>
      <xdr:rowOff>127000</xdr:rowOff>
    </xdr:from>
    <xdr:to>
      <xdr:col>6</xdr:col>
      <xdr:colOff>899582</xdr:colOff>
      <xdr:row>2</xdr:row>
      <xdr:rowOff>492125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4709584" y="100541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6633770" y="0"/>
    <xdr:ext cx="1206503" cy="500327"/>
    <xdr:sp macro="" textlink="">
      <xdr:nvSpPr>
        <xdr:cNvPr id="18" name="Retângulo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/>
        </xdr:cNvSpPr>
      </xdr:nvSpPr>
      <xdr:spPr>
        <a:xfrm>
          <a:off x="6633770" y="0"/>
          <a:ext cx="1206503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7940" y="74083"/>
    <xdr:ext cx="973666" cy="328056"/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40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6772" y="0"/>
    <xdr:ext cx="1041399" cy="500327"/>
    <xdr:sp macro="" textlink="">
      <xdr:nvSpPr>
        <xdr:cNvPr id="20" name="Retângul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/>
        </xdr:cNvSpPr>
      </xdr:nvSpPr>
      <xdr:spPr>
        <a:xfrm>
          <a:off x="142677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68172" y="0"/>
    <xdr:ext cx="1032574" cy="500327"/>
    <xdr:sp macro="" textlink="">
      <xdr:nvSpPr>
        <xdr:cNvPr id="21" name="Retângulo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>
          <a:spLocks/>
        </xdr:cNvSpPr>
      </xdr:nvSpPr>
      <xdr:spPr>
        <a:xfrm>
          <a:off x="246817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498989" y="0"/>
    <xdr:ext cx="1051982" cy="500327"/>
    <xdr:sp macro="" textlink="">
      <xdr:nvSpPr>
        <xdr:cNvPr id="22" name="Retângulo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>
          <a:spLocks/>
        </xdr:cNvSpPr>
      </xdr:nvSpPr>
      <xdr:spPr>
        <a:xfrm>
          <a:off x="349898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0972" y="0"/>
    <xdr:ext cx="1041399" cy="500327"/>
    <xdr:sp macro="" textlink="">
      <xdr:nvSpPr>
        <xdr:cNvPr id="23" name="Retângulo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>
          <a:spLocks/>
        </xdr:cNvSpPr>
      </xdr:nvSpPr>
      <xdr:spPr>
        <a:xfrm>
          <a:off x="455097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2372" y="0"/>
    <xdr:ext cx="1041399" cy="500327"/>
    <xdr:sp macro="" textlink="">
      <xdr:nvSpPr>
        <xdr:cNvPr id="24" name="Retângulo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/>
        </xdr:cNvSpPr>
      </xdr:nvSpPr>
      <xdr:spPr>
        <a:xfrm>
          <a:off x="559237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absoluteAnchor>
  <xdr:absoluteAnchor>
    <xdr:pos x="7846627" y="0"/>
    <xdr:ext cx="1035516" cy="500327"/>
    <xdr:sp macro="" textlink="">
      <xdr:nvSpPr>
        <xdr:cNvPr id="25" name="Retângulo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>
          <a:spLocks/>
        </xdr:cNvSpPr>
      </xdr:nvSpPr>
      <xdr:spPr>
        <a:xfrm>
          <a:off x="7846627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twoCellAnchor editAs="absolute">
    <xdr:from>
      <xdr:col>2</xdr:col>
      <xdr:colOff>910166</xdr:colOff>
      <xdr:row>1</xdr:row>
      <xdr:rowOff>95250</xdr:rowOff>
    </xdr:from>
    <xdr:to>
      <xdr:col>2</xdr:col>
      <xdr:colOff>2158999</xdr:colOff>
      <xdr:row>2</xdr:row>
      <xdr:rowOff>13567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1174749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GLOSARIO</a:t>
          </a:r>
        </a:p>
      </xdr:txBody>
    </xdr:sp>
    <xdr:clientData/>
  </xdr:twoCellAnchor>
  <xdr:twoCellAnchor>
    <xdr:from>
      <xdr:col>3</xdr:col>
      <xdr:colOff>1788583</xdr:colOff>
      <xdr:row>2</xdr:row>
      <xdr:rowOff>95250</xdr:rowOff>
    </xdr:from>
    <xdr:to>
      <xdr:col>4</xdr:col>
      <xdr:colOff>814914</xdr:colOff>
      <xdr:row>2</xdr:row>
      <xdr:rowOff>460375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4720166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21166</xdr:colOff>
      <xdr:row>1</xdr:row>
      <xdr:rowOff>84665</xdr:rowOff>
    </xdr:from>
    <xdr:to>
      <xdr:col>3</xdr:col>
      <xdr:colOff>359832</xdr:colOff>
      <xdr:row>2</xdr:row>
      <xdr:rowOff>2982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285749" y="582082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374649</xdr:colOff>
      <xdr:row>1</xdr:row>
      <xdr:rowOff>78316</xdr:rowOff>
    </xdr:from>
    <xdr:to>
      <xdr:col>3</xdr:col>
      <xdr:colOff>2010828</xdr:colOff>
      <xdr:row>1</xdr:row>
      <xdr:rowOff>377633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549399" y="575733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2019299</xdr:colOff>
      <xdr:row>1</xdr:row>
      <xdr:rowOff>74081</xdr:rowOff>
    </xdr:from>
    <xdr:to>
      <xdr:col>4</xdr:col>
      <xdr:colOff>1030811</xdr:colOff>
      <xdr:row>2</xdr:row>
      <xdr:rowOff>866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3194049" y="571498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1037161</xdr:colOff>
      <xdr:row>1</xdr:row>
      <xdr:rowOff>74081</xdr:rowOff>
    </xdr:from>
    <xdr:to>
      <xdr:col>5</xdr:col>
      <xdr:colOff>588424</xdr:colOff>
      <xdr:row>2</xdr:row>
      <xdr:rowOff>866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4836578" y="571498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absoluteAnchor>
    <xdr:pos x="6635746" y="0"/>
    <xdr:ext cx="1206503" cy="500327"/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/>
        </xdr:cNvSpPr>
      </xdr:nvSpPr>
      <xdr:spPr>
        <a:xfrm>
          <a:off x="6635746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6" y="74083"/>
    <xdr:ext cx="973666" cy="328056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6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8" y="0"/>
    <xdr:ext cx="1041399" cy="500327"/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/>
        </xdr:cNvSpPr>
      </xdr:nvSpPr>
      <xdr:spPr>
        <a:xfrm>
          <a:off x="14287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8" y="0"/>
    <xdr:ext cx="1032574" cy="500327"/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/>
        </xdr:cNvSpPr>
      </xdr:nvSpPr>
      <xdr:spPr>
        <a:xfrm>
          <a:off x="2470148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5" y="0"/>
    <xdr:ext cx="1051982" cy="500327"/>
    <xdr:sp macro="" textlink="">
      <xdr:nvSpPr>
        <xdr:cNvPr id="10" name="Retângul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>
          <a:spLocks/>
        </xdr:cNvSpPr>
      </xdr:nvSpPr>
      <xdr:spPr>
        <a:xfrm>
          <a:off x="3500965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8" y="0"/>
    <xdr:ext cx="1041399" cy="500327"/>
    <xdr:sp macro="" textlink="">
      <xdr:nvSpPr>
        <xdr:cNvPr id="11" name="Retângul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/>
        </xdr:cNvSpPr>
      </xdr:nvSpPr>
      <xdr:spPr>
        <a:xfrm>
          <a:off x="45529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8" y="0"/>
    <xdr:ext cx="1041399" cy="500327"/>
    <xdr:sp macro="" textlink="">
      <xdr:nvSpPr>
        <xdr:cNvPr id="12" name="Retângulo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>
          <a:spLocks/>
        </xdr:cNvSpPr>
      </xdr:nvSpPr>
      <xdr:spPr>
        <a:xfrm>
          <a:off x="55943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absoluteAnchor>
  <xdr:absoluteAnchor>
    <xdr:pos x="7848603" y="0"/>
    <xdr:ext cx="1035516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/>
        </xdr:cNvSpPr>
      </xdr:nvSpPr>
      <xdr:spPr>
        <a:xfrm>
          <a:off x="7848603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twoCellAnchor>
    <xdr:from>
      <xdr:col>4</xdr:col>
      <xdr:colOff>931334</xdr:colOff>
      <xdr:row>2</xdr:row>
      <xdr:rowOff>105833</xdr:rowOff>
    </xdr:from>
    <xdr:to>
      <xdr:col>5</xdr:col>
      <xdr:colOff>687916</xdr:colOff>
      <xdr:row>2</xdr:row>
      <xdr:rowOff>470958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4730751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21166</xdr:colOff>
      <xdr:row>1</xdr:row>
      <xdr:rowOff>84665</xdr:rowOff>
    </xdr:from>
    <xdr:to>
      <xdr:col>2</xdr:col>
      <xdr:colOff>1269999</xdr:colOff>
      <xdr:row>2</xdr:row>
      <xdr:rowOff>2982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285749" y="582082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2</xdr:col>
      <xdr:colOff>1284816</xdr:colOff>
      <xdr:row>1</xdr:row>
      <xdr:rowOff>78316</xdr:rowOff>
    </xdr:from>
    <xdr:to>
      <xdr:col>2</xdr:col>
      <xdr:colOff>2920995</xdr:colOff>
      <xdr:row>1</xdr:row>
      <xdr:rowOff>377633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549399" y="575733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2</xdr:col>
      <xdr:colOff>2929466</xdr:colOff>
      <xdr:row>1</xdr:row>
      <xdr:rowOff>74081</xdr:rowOff>
    </xdr:from>
    <xdr:to>
      <xdr:col>2</xdr:col>
      <xdr:colOff>4565645</xdr:colOff>
      <xdr:row>2</xdr:row>
      <xdr:rowOff>866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3194049" y="571498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4571995</xdr:colOff>
      <xdr:row>1</xdr:row>
      <xdr:rowOff>74081</xdr:rowOff>
    </xdr:from>
    <xdr:to>
      <xdr:col>2</xdr:col>
      <xdr:colOff>6208174</xdr:colOff>
      <xdr:row>2</xdr:row>
      <xdr:rowOff>866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4836578" y="571498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absoluteAnchor>
    <xdr:pos x="6635746" y="0"/>
    <xdr:ext cx="1206503" cy="500327"/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/>
        </xdr:cNvSpPr>
      </xdr:nvSpPr>
      <xdr:spPr>
        <a:xfrm>
          <a:off x="6635746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6" y="74083"/>
    <xdr:ext cx="973666" cy="328056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6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8" y="0"/>
    <xdr:ext cx="1041399" cy="500327"/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/>
        </xdr:cNvSpPr>
      </xdr:nvSpPr>
      <xdr:spPr>
        <a:xfrm>
          <a:off x="14287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8" y="0"/>
    <xdr:ext cx="1032574" cy="500327"/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/>
        </xdr:cNvSpPr>
      </xdr:nvSpPr>
      <xdr:spPr>
        <a:xfrm>
          <a:off x="2470148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5" y="0"/>
    <xdr:ext cx="1051982" cy="500327"/>
    <xdr:sp macro="" textlink="">
      <xdr:nvSpPr>
        <xdr:cNvPr id="10" name="Retângul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/>
        </xdr:cNvSpPr>
      </xdr:nvSpPr>
      <xdr:spPr>
        <a:xfrm>
          <a:off x="3500965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8" y="0"/>
    <xdr:ext cx="1041399" cy="500327"/>
    <xdr:sp macro="" textlink="">
      <xdr:nvSpPr>
        <xdr:cNvPr id="11" name="Retângul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/>
        </xdr:cNvSpPr>
      </xdr:nvSpPr>
      <xdr:spPr>
        <a:xfrm>
          <a:off x="45529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8" y="0"/>
    <xdr:ext cx="1041399" cy="500327"/>
    <xdr:sp macro="" textlink="">
      <xdr:nvSpPr>
        <xdr:cNvPr id="12" name="Retângulo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/>
        </xdr:cNvSpPr>
      </xdr:nvSpPr>
      <xdr:spPr>
        <a:xfrm>
          <a:off x="55943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absoluteAnchor>
  <xdr:absoluteAnchor>
    <xdr:pos x="7848603" y="0"/>
    <xdr:ext cx="1035516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/>
        </xdr:cNvSpPr>
      </xdr:nvSpPr>
      <xdr:spPr>
        <a:xfrm>
          <a:off x="7848603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twoCellAnchor>
    <xdr:from>
      <xdr:col>2</xdr:col>
      <xdr:colOff>4466167</xdr:colOff>
      <xdr:row>2</xdr:row>
      <xdr:rowOff>95250</xdr:rowOff>
    </xdr:from>
    <xdr:to>
      <xdr:col>2</xdr:col>
      <xdr:colOff>6307665</xdr:colOff>
      <xdr:row>2</xdr:row>
      <xdr:rowOff>460375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4730750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21166</xdr:colOff>
      <xdr:row>1</xdr:row>
      <xdr:rowOff>84665</xdr:rowOff>
    </xdr:from>
    <xdr:to>
      <xdr:col>3</xdr:col>
      <xdr:colOff>740832</xdr:colOff>
      <xdr:row>2</xdr:row>
      <xdr:rowOff>2982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85749" y="582082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3</xdr:col>
      <xdr:colOff>755649</xdr:colOff>
      <xdr:row>1</xdr:row>
      <xdr:rowOff>78316</xdr:rowOff>
    </xdr:from>
    <xdr:to>
      <xdr:col>3</xdr:col>
      <xdr:colOff>2391828</xdr:colOff>
      <xdr:row>1</xdr:row>
      <xdr:rowOff>377633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549399" y="575733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2400299</xdr:colOff>
      <xdr:row>1</xdr:row>
      <xdr:rowOff>74081</xdr:rowOff>
    </xdr:from>
    <xdr:to>
      <xdr:col>3</xdr:col>
      <xdr:colOff>4036478</xdr:colOff>
      <xdr:row>2</xdr:row>
      <xdr:rowOff>866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3194049" y="571498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3</xdr:col>
      <xdr:colOff>4042828</xdr:colOff>
      <xdr:row>1</xdr:row>
      <xdr:rowOff>74081</xdr:rowOff>
    </xdr:from>
    <xdr:to>
      <xdr:col>4</xdr:col>
      <xdr:colOff>863590</xdr:colOff>
      <xdr:row>2</xdr:row>
      <xdr:rowOff>866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4836578" y="571498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absoluteAnchor>
    <xdr:pos x="6635746" y="0"/>
    <xdr:ext cx="1206503" cy="500327"/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/>
        </xdr:cNvSpPr>
      </xdr:nvSpPr>
      <xdr:spPr>
        <a:xfrm>
          <a:off x="6635746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6" y="74083"/>
    <xdr:ext cx="973666" cy="328056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6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8" y="0"/>
    <xdr:ext cx="1041399" cy="500327"/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/>
        </xdr:cNvSpPr>
      </xdr:nvSpPr>
      <xdr:spPr>
        <a:xfrm>
          <a:off x="14287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8" y="0"/>
    <xdr:ext cx="1032574" cy="500327"/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/>
        </xdr:cNvSpPr>
      </xdr:nvSpPr>
      <xdr:spPr>
        <a:xfrm>
          <a:off x="2470148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5" y="0"/>
    <xdr:ext cx="1051982" cy="500327"/>
    <xdr:sp macro="" textlink="">
      <xdr:nvSpPr>
        <xdr:cNvPr id="10" name="Retângul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/>
        </xdr:cNvSpPr>
      </xdr:nvSpPr>
      <xdr:spPr>
        <a:xfrm>
          <a:off x="3500965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8" y="0"/>
    <xdr:ext cx="1041399" cy="500327"/>
    <xdr:sp macro="" textlink="">
      <xdr:nvSpPr>
        <xdr:cNvPr id="11" name="Retângul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/>
        </xdr:cNvSpPr>
      </xdr:nvSpPr>
      <xdr:spPr>
        <a:xfrm>
          <a:off x="45529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8" y="0"/>
    <xdr:ext cx="1041399" cy="500327"/>
    <xdr:sp macro="" textlink="">
      <xdr:nvSpPr>
        <xdr:cNvPr id="12" name="Retângulo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/>
        </xdr:cNvSpPr>
      </xdr:nvSpPr>
      <xdr:spPr>
        <a:xfrm>
          <a:off x="55943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absoluteAnchor>
  <xdr:absoluteAnchor>
    <xdr:pos x="7848603" y="0"/>
    <xdr:ext cx="1035516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/>
        </xdr:cNvSpPr>
      </xdr:nvSpPr>
      <xdr:spPr>
        <a:xfrm>
          <a:off x="7848603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twoCellAnchor>
    <xdr:from>
      <xdr:col>5</xdr:col>
      <xdr:colOff>289982</xdr:colOff>
      <xdr:row>3</xdr:row>
      <xdr:rowOff>0</xdr:rowOff>
    </xdr:from>
    <xdr:to>
      <xdr:col>7</xdr:col>
      <xdr:colOff>660400</xdr:colOff>
      <xdr:row>7</xdr:row>
      <xdr:rowOff>158750</xdr:rowOff>
    </xdr:to>
    <xdr:grpSp>
      <xdr:nvGrpSpPr>
        <xdr:cNvPr id="14" name="Agrupar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258049" y="1439333"/>
          <a:ext cx="4671484" cy="1572684"/>
          <a:chOff x="7073899" y="1157815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18" name="Shape 2570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19" name="Retângulo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7</xdr:row>
      <xdr:rowOff>270934</xdr:rowOff>
    </xdr:from>
    <xdr:to>
      <xdr:col>7</xdr:col>
      <xdr:colOff>656167</xdr:colOff>
      <xdr:row>12</xdr:row>
      <xdr:rowOff>48683</xdr:rowOff>
    </xdr:to>
    <xdr:grpSp>
      <xdr:nvGrpSpPr>
        <xdr:cNvPr id="20" name="Agrupar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GrpSpPr/>
      </xdr:nvGrpSpPr>
      <xdr:grpSpPr>
        <a:xfrm>
          <a:off x="7253816" y="3124201"/>
          <a:ext cx="4671484" cy="1631949"/>
          <a:chOff x="7069666" y="2931582"/>
          <a:chExt cx="4540251" cy="1661583"/>
        </a:xfrm>
      </xdr:grpSpPr>
      <xdr:sp macro="" textlink="">
        <xdr:nvSpPr>
          <xdr:cNvPr id="21" name="Retângulo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2" name="Retângulo 21">
            <a:extLst>
              <a:ext uri="{FF2B5EF4-FFF2-40B4-BE49-F238E27FC236}">
                <a16:creationId xmlns:a16="http://schemas.microsoft.com/office/drawing/2014/main" id="{00000000-0008-0000-0F00-000016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23" name="Retângulo: Cantos Arredondados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4" name="Shape 2546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5" name="Retângulo 24">
            <a:extLst>
              <a:ext uri="{FF2B5EF4-FFF2-40B4-BE49-F238E27FC236}">
                <a16:creationId xmlns:a16="http://schemas.microsoft.com/office/drawing/2014/main" id="{00000000-0008-0000-0F00-000019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3</xdr:row>
      <xdr:rowOff>16935</xdr:rowOff>
    </xdr:from>
    <xdr:to>
      <xdr:col>4</xdr:col>
      <xdr:colOff>1164167</xdr:colOff>
      <xdr:row>4</xdr:row>
      <xdr:rowOff>6351</xdr:rowOff>
    </xdr:to>
    <xdr:sp macro="" textlink="">
      <xdr:nvSpPr>
        <xdr:cNvPr id="26" name="Retângulo 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/>
      </xdr:nvSpPr>
      <xdr:spPr>
        <a:xfrm>
          <a:off x="5609167" y="119168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5</xdr:row>
      <xdr:rowOff>16935</xdr:rowOff>
    </xdr:from>
    <xdr:to>
      <xdr:col>4</xdr:col>
      <xdr:colOff>1164167</xdr:colOff>
      <xdr:row>6</xdr:row>
      <xdr:rowOff>6351</xdr:rowOff>
    </xdr:to>
    <xdr:sp macro="" textlink="">
      <xdr:nvSpPr>
        <xdr:cNvPr id="27" name="Retângulo 2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/>
      </xdr:nvSpPr>
      <xdr:spPr>
        <a:xfrm>
          <a:off x="5609167" y="1943102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7</xdr:row>
      <xdr:rowOff>16935</xdr:rowOff>
    </xdr:from>
    <xdr:to>
      <xdr:col>4</xdr:col>
      <xdr:colOff>1164167</xdr:colOff>
      <xdr:row>8</xdr:row>
      <xdr:rowOff>6351</xdr:rowOff>
    </xdr:to>
    <xdr:sp macro="" textlink="">
      <xdr:nvSpPr>
        <xdr:cNvPr id="28" name="Retângulo 2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/>
      </xdr:nvSpPr>
      <xdr:spPr>
        <a:xfrm>
          <a:off x="5609167" y="2694518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9</xdr:row>
      <xdr:rowOff>16935</xdr:rowOff>
    </xdr:from>
    <xdr:to>
      <xdr:col>4</xdr:col>
      <xdr:colOff>1164167</xdr:colOff>
      <xdr:row>10</xdr:row>
      <xdr:rowOff>6351</xdr:rowOff>
    </xdr:to>
    <xdr:sp macro="" textlink="">
      <xdr:nvSpPr>
        <xdr:cNvPr id="29" name="Retângulo 2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/>
      </xdr:nvSpPr>
      <xdr:spPr>
        <a:xfrm>
          <a:off x="5609167" y="344593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11</xdr:row>
      <xdr:rowOff>16935</xdr:rowOff>
    </xdr:from>
    <xdr:to>
      <xdr:col>4</xdr:col>
      <xdr:colOff>1164167</xdr:colOff>
      <xdr:row>12</xdr:row>
      <xdr:rowOff>6351</xdr:rowOff>
    </xdr:to>
    <xdr:sp macro="" textlink="">
      <xdr:nvSpPr>
        <xdr:cNvPr id="30" name="Retângulo 2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/>
      </xdr:nvSpPr>
      <xdr:spPr>
        <a:xfrm>
          <a:off x="5609167" y="4197352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3</xdr:col>
      <xdr:colOff>3968750</xdr:colOff>
      <xdr:row>2</xdr:row>
      <xdr:rowOff>95250</xdr:rowOff>
    </xdr:from>
    <xdr:to>
      <xdr:col>4</xdr:col>
      <xdr:colOff>994831</xdr:colOff>
      <xdr:row>2</xdr:row>
      <xdr:rowOff>460375</xdr:rowOff>
    </xdr:to>
    <xdr:sp macro="" textlink="">
      <xdr:nvSpPr>
        <xdr:cNvPr id="31" name="Retângulo: Cantos Arredondados 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/>
      </xdr:nvSpPr>
      <xdr:spPr>
        <a:xfrm>
          <a:off x="4762500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21166</xdr:colOff>
      <xdr:row>1</xdr:row>
      <xdr:rowOff>84665</xdr:rowOff>
    </xdr:from>
    <xdr:to>
      <xdr:col>2</xdr:col>
      <xdr:colOff>1269999</xdr:colOff>
      <xdr:row>2</xdr:row>
      <xdr:rowOff>2982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285749" y="582082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2</xdr:col>
      <xdr:colOff>1284816</xdr:colOff>
      <xdr:row>1</xdr:row>
      <xdr:rowOff>78316</xdr:rowOff>
    </xdr:from>
    <xdr:to>
      <xdr:col>2</xdr:col>
      <xdr:colOff>2920995</xdr:colOff>
      <xdr:row>1</xdr:row>
      <xdr:rowOff>377633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549399" y="575733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2929466</xdr:colOff>
      <xdr:row>1</xdr:row>
      <xdr:rowOff>74081</xdr:rowOff>
    </xdr:from>
    <xdr:to>
      <xdr:col>3</xdr:col>
      <xdr:colOff>1210728</xdr:colOff>
      <xdr:row>2</xdr:row>
      <xdr:rowOff>866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3194049" y="571498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1217078</xdr:colOff>
      <xdr:row>1</xdr:row>
      <xdr:rowOff>74081</xdr:rowOff>
    </xdr:from>
    <xdr:to>
      <xdr:col>4</xdr:col>
      <xdr:colOff>768340</xdr:colOff>
      <xdr:row>2</xdr:row>
      <xdr:rowOff>866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4836578" y="571498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absoluteAnchor>
    <xdr:pos x="6635746" y="0"/>
    <xdr:ext cx="1206503" cy="500327"/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>
          <a:spLocks/>
        </xdr:cNvSpPr>
      </xdr:nvSpPr>
      <xdr:spPr>
        <a:xfrm>
          <a:off x="6635746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6" y="74083"/>
    <xdr:ext cx="973666" cy="328056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6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8" y="0"/>
    <xdr:ext cx="1041399" cy="500327"/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>
          <a:spLocks/>
        </xdr:cNvSpPr>
      </xdr:nvSpPr>
      <xdr:spPr>
        <a:xfrm>
          <a:off x="14287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8" y="0"/>
    <xdr:ext cx="1032574" cy="500327"/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>
          <a:spLocks/>
        </xdr:cNvSpPr>
      </xdr:nvSpPr>
      <xdr:spPr>
        <a:xfrm>
          <a:off x="2470148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5" y="0"/>
    <xdr:ext cx="1051982" cy="500327"/>
    <xdr:sp macro="" textlink="">
      <xdr:nvSpPr>
        <xdr:cNvPr id="10" name="Retângul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>
          <a:spLocks/>
        </xdr:cNvSpPr>
      </xdr:nvSpPr>
      <xdr:spPr>
        <a:xfrm>
          <a:off x="3500965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8" y="0"/>
    <xdr:ext cx="1041399" cy="500327"/>
    <xdr:sp macro="" textlink="">
      <xdr:nvSpPr>
        <xdr:cNvPr id="11" name="Retângul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>
          <a:spLocks/>
        </xdr:cNvSpPr>
      </xdr:nvSpPr>
      <xdr:spPr>
        <a:xfrm>
          <a:off x="45529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8" y="0"/>
    <xdr:ext cx="1041399" cy="500327"/>
    <xdr:sp macro="" textlink="">
      <xdr:nvSpPr>
        <xdr:cNvPr id="12" name="Retângulo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>
          <a:spLocks/>
        </xdr:cNvSpPr>
      </xdr:nvSpPr>
      <xdr:spPr>
        <a:xfrm>
          <a:off x="559434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absoluteAnchor>
  <xdr:absoluteAnchor>
    <xdr:pos x="7848603" y="0"/>
    <xdr:ext cx="1035516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>
          <a:spLocks/>
        </xdr:cNvSpPr>
      </xdr:nvSpPr>
      <xdr:spPr>
        <a:xfrm>
          <a:off x="7848603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twoCellAnchor>
    <xdr:from>
      <xdr:col>2</xdr:col>
      <xdr:colOff>2554821</xdr:colOff>
      <xdr:row>6</xdr:row>
      <xdr:rowOff>6351</xdr:rowOff>
    </xdr:from>
    <xdr:to>
      <xdr:col>3</xdr:col>
      <xdr:colOff>1708153</xdr:colOff>
      <xdr:row>19</xdr:row>
      <xdr:rowOff>91016</xdr:rowOff>
    </xdr:to>
    <xdr:grpSp>
      <xdr:nvGrpSpPr>
        <xdr:cNvPr id="14" name="Agrupar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GrpSpPr/>
      </xdr:nvGrpSpPr>
      <xdr:grpSpPr>
        <a:xfrm>
          <a:off x="2834221" y="2292351"/>
          <a:ext cx="2607732" cy="2616198"/>
          <a:chOff x="2808822" y="1708151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000-00000F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16" name="Imagem 15" descr="start icon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</xdr:col>
      <xdr:colOff>0</xdr:colOff>
      <xdr:row>6</xdr:row>
      <xdr:rowOff>2118</xdr:rowOff>
    </xdr:from>
    <xdr:to>
      <xdr:col>2</xdr:col>
      <xdr:colOff>2508249</xdr:colOff>
      <xdr:row>19</xdr:row>
      <xdr:rowOff>86783</xdr:rowOff>
    </xdr:to>
    <xdr:grpSp>
      <xdr:nvGrpSpPr>
        <xdr:cNvPr id="17" name="Agrupar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GrpSpPr/>
      </xdr:nvGrpSpPr>
      <xdr:grpSpPr>
        <a:xfrm>
          <a:off x="279400" y="2288118"/>
          <a:ext cx="2508249" cy="2616198"/>
          <a:chOff x="254001" y="1714501"/>
          <a:chExt cx="2508249" cy="2698748"/>
        </a:xfrm>
      </xdr:grpSpPr>
      <xdr:sp macro="" textlink="">
        <xdr:nvSpPr>
          <xdr:cNvPr id="18" name="Retângulo 17">
            <a:extLst>
              <a:ext uri="{FF2B5EF4-FFF2-40B4-BE49-F238E27FC236}">
                <a16:creationId xmlns:a16="http://schemas.microsoft.com/office/drawing/2014/main" id="{00000000-0008-0000-1000-000012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19" name="Imagem 18" descr="excel 3 icon">
            <a:extLst>
              <a:ext uri="{FF2B5EF4-FFF2-40B4-BE49-F238E27FC236}">
                <a16:creationId xmlns:a16="http://schemas.microsoft.com/office/drawing/2014/main" id="{00000000-0008-0000-10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1744143</xdr:colOff>
      <xdr:row>6</xdr:row>
      <xdr:rowOff>0</xdr:rowOff>
    </xdr:from>
    <xdr:to>
      <xdr:col>5</xdr:col>
      <xdr:colOff>82559</xdr:colOff>
      <xdr:row>19</xdr:row>
      <xdr:rowOff>84665</xdr:rowOff>
    </xdr:to>
    <xdr:grpSp>
      <xdr:nvGrpSpPr>
        <xdr:cNvPr id="20" name="Agrupar 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GrpSpPr/>
      </xdr:nvGrpSpPr>
      <xdr:grpSpPr>
        <a:xfrm>
          <a:off x="5477943" y="2286000"/>
          <a:ext cx="2639483" cy="2616198"/>
          <a:chOff x="5353061" y="1691217"/>
          <a:chExt cx="2508249" cy="2698748"/>
        </a:xfrm>
      </xdr:grpSpPr>
      <xdr:sp macro="" textlink="">
        <xdr:nvSpPr>
          <xdr:cNvPr id="21" name="Retângulo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22" name="Imagem 21" descr="microsoft powerpoint icon">
            <a:extLst>
              <a:ext uri="{FF2B5EF4-FFF2-40B4-BE49-F238E27FC236}">
                <a16:creationId xmlns:a16="http://schemas.microsoft.com/office/drawing/2014/main" id="{00000000-0008-0000-10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127010</xdr:colOff>
      <xdr:row>6</xdr:row>
      <xdr:rowOff>2116</xdr:rowOff>
    </xdr:from>
    <xdr:to>
      <xdr:col>6</xdr:col>
      <xdr:colOff>550342</xdr:colOff>
      <xdr:row>19</xdr:row>
      <xdr:rowOff>86781</xdr:rowOff>
    </xdr:to>
    <xdr:grpSp>
      <xdr:nvGrpSpPr>
        <xdr:cNvPr id="23" name="Agrupar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GrpSpPr/>
      </xdr:nvGrpSpPr>
      <xdr:grpSpPr>
        <a:xfrm>
          <a:off x="8161877" y="2288116"/>
          <a:ext cx="2573865" cy="2616198"/>
          <a:chOff x="7905761" y="1693333"/>
          <a:chExt cx="2508249" cy="2698748"/>
        </a:xfrm>
      </xdr:grpSpPr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25" name="Imagem 24" descr="book 16 icon">
            <a:extLst>
              <a:ext uri="{FF2B5EF4-FFF2-40B4-BE49-F238E27FC236}">
                <a16:creationId xmlns:a16="http://schemas.microsoft.com/office/drawing/2014/main" id="{00000000-0008-0000-10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586326</xdr:colOff>
      <xdr:row>6</xdr:row>
      <xdr:rowOff>6350</xdr:rowOff>
    </xdr:from>
    <xdr:to>
      <xdr:col>7</xdr:col>
      <xdr:colOff>1147242</xdr:colOff>
      <xdr:row>19</xdr:row>
      <xdr:rowOff>91015</xdr:rowOff>
    </xdr:to>
    <xdr:grpSp>
      <xdr:nvGrpSpPr>
        <xdr:cNvPr id="26" name="Agrupar 2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pSpPr/>
      </xdr:nvGrpSpPr>
      <xdr:grpSpPr>
        <a:xfrm>
          <a:off x="10771726" y="2292350"/>
          <a:ext cx="2559049" cy="2616198"/>
          <a:chOff x="10449994" y="1697567"/>
          <a:chExt cx="2508249" cy="2698748"/>
        </a:xfrm>
      </xdr:grpSpPr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000-00001B000000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28" name="Imagem 27" descr="document icon">
            <a:extLst>
              <a:ext uri="{FF2B5EF4-FFF2-40B4-BE49-F238E27FC236}">
                <a16:creationId xmlns:a16="http://schemas.microsoft.com/office/drawing/2014/main" id="{00000000-0008-0000-1000-00001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1143000</xdr:colOff>
      <xdr:row>2</xdr:row>
      <xdr:rowOff>105834</xdr:rowOff>
    </xdr:from>
    <xdr:to>
      <xdr:col>4</xdr:col>
      <xdr:colOff>899581</xdr:colOff>
      <xdr:row>2</xdr:row>
      <xdr:rowOff>470959</xdr:rowOff>
    </xdr:to>
    <xdr:sp macro="" textlink="">
      <xdr:nvSpPr>
        <xdr:cNvPr id="29" name="Retângulo: Cantos Arredondados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/>
      </xdr:nvSpPr>
      <xdr:spPr>
        <a:xfrm>
          <a:off x="4762500" y="984251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3208020</xdr:colOff>
          <xdr:row>3</xdr:row>
          <xdr:rowOff>144780</xdr:rowOff>
        </xdr:from>
        <xdr:to>
          <xdr:col>3</xdr:col>
          <xdr:colOff>899160</xdr:colOff>
          <xdr:row>5</xdr:row>
          <xdr:rowOff>22860</xdr:rowOff>
        </xdr:to>
        <xdr:sp macro="" textlink="">
          <xdr:nvSpPr>
            <xdr:cNvPr id="3075" name="Drop-down 3" descr="Escolha o mês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absoluteAnchor>
    <xdr:pos x="6635747" y="0"/>
    <xdr:ext cx="1206503" cy="500327"/>
    <xdr:sp macro="" textlink="">
      <xdr:nvSpPr>
        <xdr:cNvPr id="14" name="Retângulo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16" name="Retângulo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17" name="Retângulo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18" name="Retângulo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9" y="0"/>
    <xdr:ext cx="1041399" cy="500327"/>
    <xdr:sp macro="" textlink="">
      <xdr:nvSpPr>
        <xdr:cNvPr id="19" name="Retângulo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20" name="Retângulo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1" name="Retângulo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248832" y="593725"/>
    <xdr:ext cx="1471083" cy="299317"/>
    <xdr:sp macro="" textlink="">
      <xdr:nvSpPr>
        <xdr:cNvPr id="25" name="Retângulo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248832" y="593725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RESUMEN</a:t>
          </a:r>
        </a:p>
      </xdr:txBody>
    </xdr:sp>
    <xdr:clientData/>
  </xdr:absoluteAnchor>
  <xdr:absoluteAnchor>
    <xdr:pos x="2699543" y="593725"/>
    <xdr:ext cx="1471083" cy="299317"/>
    <xdr:sp macro="" textlink="">
      <xdr:nvSpPr>
        <xdr:cNvPr id="26" name="Retângulo 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699543" y="593725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</a:t>
          </a:r>
        </a:p>
      </xdr:txBody>
    </xdr:sp>
    <xdr:clientData/>
  </xdr:absoluteAnchor>
  <xdr:twoCellAnchor>
    <xdr:from>
      <xdr:col>3</xdr:col>
      <xdr:colOff>296334</xdr:colOff>
      <xdr:row>2</xdr:row>
      <xdr:rowOff>105834</xdr:rowOff>
    </xdr:from>
    <xdr:to>
      <xdr:col>4</xdr:col>
      <xdr:colOff>761998</xdr:colOff>
      <xdr:row>2</xdr:row>
      <xdr:rowOff>470959</xdr:rowOff>
    </xdr:to>
    <xdr:sp macro="" textlink="">
      <xdr:nvSpPr>
        <xdr:cNvPr id="13" name="Retângulo: Cantos Arredondados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83667" y="984251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21" name="Retângulo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23" name="Retângulo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24" name="Retângulo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25" name="Retângulo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OKR AREAS</a:t>
          </a:r>
          <a:endParaRPr lang="pt-BR" sz="1100" b="1"/>
        </a:p>
      </xdr:txBody>
    </xdr:sp>
    <xdr:clientData/>
  </xdr:absoluteAnchor>
  <xdr:absoluteAnchor>
    <xdr:pos x="4552949" y="0"/>
    <xdr:ext cx="1041399" cy="500327"/>
    <xdr:sp macro="" textlink="">
      <xdr:nvSpPr>
        <xdr:cNvPr id="26" name="Retângulo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27" name="Retângulo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8" name="Retângulo 2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238248" y="592664"/>
    <xdr:ext cx="1471083" cy="299317"/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238248" y="592664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RESUMEN</a:t>
          </a:r>
        </a:p>
      </xdr:txBody>
    </xdr:sp>
    <xdr:clientData/>
  </xdr:absoluteAnchor>
  <xdr:absoluteAnchor>
    <xdr:pos x="2745315" y="596898"/>
    <xdr:ext cx="1471083" cy="299317"/>
    <xdr:sp macro="" textlink="">
      <xdr:nvSpPr>
        <xdr:cNvPr id="20" name="Retângulo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745315" y="596898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OKR </a:t>
          </a:r>
        </a:p>
      </xdr:txBody>
    </xdr:sp>
    <xdr:clientData/>
  </xdr:absoluteAnchor>
  <xdr:twoCellAnchor>
    <xdr:from>
      <xdr:col>4</xdr:col>
      <xdr:colOff>31750</xdr:colOff>
      <xdr:row>2</xdr:row>
      <xdr:rowOff>95250</xdr:rowOff>
    </xdr:from>
    <xdr:to>
      <xdr:col>5</xdr:col>
      <xdr:colOff>455082</xdr:colOff>
      <xdr:row>2</xdr:row>
      <xdr:rowOff>460375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751917" y="973667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AREAS</a:t>
          </a:r>
        </a:p>
      </xdr:txBody>
    </xdr:sp>
    <xdr:clientData/>
  </xdr:absoluteAnchor>
  <xdr:absoluteAnchor>
    <xdr:pos x="4552949" y="0"/>
    <xdr:ext cx="1041399" cy="500327"/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428750" y="592664"/>
    <xdr:ext cx="1471083" cy="299317"/>
    <xdr:sp macro="" textlink="Cad!D6">
      <xdr:nvSpPr>
        <xdr:cNvPr id="27" name="Retângulo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1428750" y="592664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46492CE-3AF8-4FFB-AF65-9160082CE6C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FINANZAS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2879461" y="582081"/>
    <xdr:ext cx="1471083" cy="299317"/>
    <xdr:sp macro="" textlink="Cad!D7">
      <xdr:nvSpPr>
        <xdr:cNvPr id="34" name="Retângulo 3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2879461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D29A6371-5DE8-4A84-AF01-5DA3E35727A4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COMERCIAL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4330172" y="582081"/>
    <xdr:ext cx="1471083" cy="299317"/>
    <xdr:sp macro="" textlink="Cad!D8">
      <xdr:nvSpPr>
        <xdr:cNvPr id="35" name="Retângulo 3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4330172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F7C9FE7-9E24-4215-845A-AD17CCB7795E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RECURSOS HUMANOS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5780883" y="582081"/>
    <xdr:ext cx="1471083" cy="299317"/>
    <xdr:sp macro="" textlink="Cad!D9">
      <xdr:nvSpPr>
        <xdr:cNvPr id="36" name="Retângulo 3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578088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6264974-1EAD-4BAB-9116-6005FD1803A2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PRODUCCIÓN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7231594" y="582081"/>
    <xdr:ext cx="1471083" cy="299317"/>
    <xdr:sp macro="" textlink="Cad!D10">
      <xdr:nvSpPr>
        <xdr:cNvPr id="37" name="Retângulo 3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7231594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350B721-5F4E-48A7-8263-E299FCD2DF59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MERCADEO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8682303" y="582081"/>
    <xdr:ext cx="1471083" cy="299317"/>
    <xdr:sp macro="" textlink="Cad!D11">
      <xdr:nvSpPr>
        <xdr:cNvPr id="38" name="Retângulo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868230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080594C1-8C0B-4078-8074-AB54D1BE4988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twoCellAnchor>
    <xdr:from>
      <xdr:col>4</xdr:col>
      <xdr:colOff>10583</xdr:colOff>
      <xdr:row>2</xdr:row>
      <xdr:rowOff>105833</xdr:rowOff>
    </xdr:from>
    <xdr:to>
      <xdr:col>5</xdr:col>
      <xdr:colOff>433915</xdr:colOff>
      <xdr:row>2</xdr:row>
      <xdr:rowOff>470958</xdr:rowOff>
    </xdr:to>
    <xdr:sp macro="" textlink="">
      <xdr:nvSpPr>
        <xdr:cNvPr id="21" name="Retângulo: Cantos Arredondados 2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4730750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AREAS</a:t>
          </a:r>
        </a:p>
      </xdr:txBody>
    </xdr:sp>
    <xdr:clientData/>
  </xdr:absoluteAnchor>
  <xdr:absoluteAnchor>
    <xdr:pos x="4552949" y="0"/>
    <xdr:ext cx="1041399" cy="500327"/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428750" y="592664"/>
    <xdr:ext cx="1471083" cy="299317"/>
    <xdr:sp macro="" textlink="Cad!D6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1428750" y="592664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46492CE-3AF8-4FFB-AF65-9160082CE6CA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FINANZAS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2879461" y="592664"/>
    <xdr:ext cx="1471083" cy="299317"/>
    <xdr:sp macro="" textlink="Cad!D7">
      <xdr:nvSpPr>
        <xdr:cNvPr id="22" name="Retângulo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2879461" y="592664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D29A6371-5DE8-4A84-AF01-5DA3E35727A4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COMERCIAL</a:t>
          </a:fld>
          <a:endParaRPr lang="pt-BR" b="1"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absoluteAnchor>
  <xdr:absoluteAnchor>
    <xdr:pos x="4330172" y="582081"/>
    <xdr:ext cx="1471083" cy="299317"/>
    <xdr:sp macro="" textlink="Cad!D8">
      <xdr:nvSpPr>
        <xdr:cNvPr id="23" name="Retângulo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4330172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F7C9FE7-9E24-4215-845A-AD17CCB7795E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RECURSOS HUMANOS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5780883" y="582081"/>
    <xdr:ext cx="1471083" cy="299317"/>
    <xdr:sp macro="" textlink="Cad!D9">
      <xdr:nvSpPr>
        <xdr:cNvPr id="24" name="Retângulo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578088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6264974-1EAD-4BAB-9116-6005FD1803A2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PRODUCCIÓN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7231594" y="582081"/>
    <xdr:ext cx="1471083" cy="299317"/>
    <xdr:sp macro="" textlink="Cad!D10">
      <xdr:nvSpPr>
        <xdr:cNvPr id="25" name="Retângulo 2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7231594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350B721-5F4E-48A7-8263-E299FCD2DF59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MERCADEO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8682303" y="582081"/>
    <xdr:ext cx="1471083" cy="299317"/>
    <xdr:sp macro="" textlink="Cad!D11">
      <xdr:nvSpPr>
        <xdr:cNvPr id="26" name="Retângulo 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868230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080594C1-8C0B-4078-8074-AB54D1BE4988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twoCellAnchor>
    <xdr:from>
      <xdr:col>4</xdr:col>
      <xdr:colOff>10583</xdr:colOff>
      <xdr:row>2</xdr:row>
      <xdr:rowOff>105833</xdr:rowOff>
    </xdr:from>
    <xdr:to>
      <xdr:col>5</xdr:col>
      <xdr:colOff>433915</xdr:colOff>
      <xdr:row>2</xdr:row>
      <xdr:rowOff>470958</xdr:rowOff>
    </xdr:to>
    <xdr:sp macro="" textlink="">
      <xdr:nvSpPr>
        <xdr:cNvPr id="27" name="Retângulo: Cantos Arredondados 2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4730750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AREAS</a:t>
          </a:r>
        </a:p>
      </xdr:txBody>
    </xdr:sp>
    <xdr:clientData/>
  </xdr:absoluteAnchor>
  <xdr:absoluteAnchor>
    <xdr:pos x="4552949" y="0"/>
    <xdr:ext cx="1041399" cy="500327"/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428750" y="592664"/>
    <xdr:ext cx="1471083" cy="299317"/>
    <xdr:sp macro="" textlink="Cad!D6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1428750" y="592664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46492CE-3AF8-4FFB-AF65-9160082CE6CA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FINANZAS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2879461" y="582081"/>
    <xdr:ext cx="1471083" cy="299317"/>
    <xdr:sp macro="" textlink="Cad!D7">
      <xdr:nvSpPr>
        <xdr:cNvPr id="22" name="Retângulo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2879461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D29A6371-5DE8-4A84-AF01-5DA3E35727A4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COMERCIAL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4330172" y="592664"/>
    <xdr:ext cx="1471083" cy="299317"/>
    <xdr:sp macro="" textlink="Cad!D8">
      <xdr:nvSpPr>
        <xdr:cNvPr id="23" name="Retângulo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4330172" y="592664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F7C9FE7-9E24-4215-845A-AD17CCB7795E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RECURSOS HUMANOS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5780883" y="582081"/>
    <xdr:ext cx="1471083" cy="299317"/>
    <xdr:sp macro="" textlink="Cad!D9">
      <xdr:nvSpPr>
        <xdr:cNvPr id="24" name="Retângulo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578088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6264974-1EAD-4BAB-9116-6005FD1803A2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PRODUCCIÓN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7231594" y="582081"/>
    <xdr:ext cx="1471083" cy="299317"/>
    <xdr:sp macro="" textlink="Cad!D10">
      <xdr:nvSpPr>
        <xdr:cNvPr id="25" name="Retângulo 2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7231594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350B721-5F4E-48A7-8263-E299FCD2DF59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MERCADEO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8682303" y="582081"/>
    <xdr:ext cx="1471083" cy="299317"/>
    <xdr:sp macro="" textlink="Cad!D11">
      <xdr:nvSpPr>
        <xdr:cNvPr id="26" name="Retângulo 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868230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080594C1-8C0B-4078-8074-AB54D1BE4988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twoCellAnchor>
    <xdr:from>
      <xdr:col>4</xdr:col>
      <xdr:colOff>10584</xdr:colOff>
      <xdr:row>2</xdr:row>
      <xdr:rowOff>116416</xdr:rowOff>
    </xdr:from>
    <xdr:to>
      <xdr:col>5</xdr:col>
      <xdr:colOff>433916</xdr:colOff>
      <xdr:row>2</xdr:row>
      <xdr:rowOff>481541</xdr:rowOff>
    </xdr:to>
    <xdr:sp macro="" textlink="">
      <xdr:nvSpPr>
        <xdr:cNvPr id="27" name="Retângulo: Cantos Arredondados 2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4730751" y="99483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AREAS</a:t>
          </a:r>
        </a:p>
      </xdr:txBody>
    </xdr:sp>
    <xdr:clientData/>
  </xdr:absoluteAnchor>
  <xdr:absoluteAnchor>
    <xdr:pos x="4552949" y="0"/>
    <xdr:ext cx="1041399" cy="500327"/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428750" y="592664"/>
    <xdr:ext cx="1471083" cy="299317"/>
    <xdr:sp macro="" textlink="Cad!D6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1428750" y="592664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46492CE-3AF8-4FFB-AF65-9160082CE6CA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FINANZAS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2879461" y="582081"/>
    <xdr:ext cx="1471083" cy="299317"/>
    <xdr:sp macro="" textlink="Cad!D7">
      <xdr:nvSpPr>
        <xdr:cNvPr id="22" name="Retângulo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2879461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D29A6371-5DE8-4A84-AF01-5DA3E35727A4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COMERCIAL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4330172" y="582081"/>
    <xdr:ext cx="1471083" cy="299317"/>
    <xdr:sp macro="" textlink="Cad!D8">
      <xdr:nvSpPr>
        <xdr:cNvPr id="23" name="Retângulo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4330172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F7C9FE7-9E24-4215-845A-AD17CCB7795E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RECURSOS HUMANOS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5780883" y="592664"/>
    <xdr:ext cx="1471083" cy="299317"/>
    <xdr:sp macro="" textlink="Cad!D9">
      <xdr:nvSpPr>
        <xdr:cNvPr id="24" name="Retângulo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5780883" y="592664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6264974-1EAD-4BAB-9116-6005FD1803A2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PRODUCCIÓN</a:t>
          </a:fld>
          <a:endParaRPr lang="pt-BR" b="1"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absoluteAnchor>
  <xdr:absoluteAnchor>
    <xdr:pos x="7231594" y="582081"/>
    <xdr:ext cx="1471083" cy="299317"/>
    <xdr:sp macro="" textlink="Cad!D10">
      <xdr:nvSpPr>
        <xdr:cNvPr id="25" name="Retângulo 2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7231594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350B721-5F4E-48A7-8263-E299FCD2DF59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MERCADEO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8682303" y="582081"/>
    <xdr:ext cx="1471083" cy="299317"/>
    <xdr:sp macro="" textlink="Cad!D11">
      <xdr:nvSpPr>
        <xdr:cNvPr id="26" name="Retângulo 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868230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080594C1-8C0B-4078-8074-AB54D1BE4988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twoCellAnchor>
    <xdr:from>
      <xdr:col>4</xdr:col>
      <xdr:colOff>31750</xdr:colOff>
      <xdr:row>2</xdr:row>
      <xdr:rowOff>116416</xdr:rowOff>
    </xdr:from>
    <xdr:to>
      <xdr:col>5</xdr:col>
      <xdr:colOff>455082</xdr:colOff>
      <xdr:row>2</xdr:row>
      <xdr:rowOff>481541</xdr:rowOff>
    </xdr:to>
    <xdr:sp macro="" textlink="">
      <xdr:nvSpPr>
        <xdr:cNvPr id="27" name="Retângulo: Cantos Arredondados 2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/>
      </xdr:nvSpPr>
      <xdr:spPr>
        <a:xfrm>
          <a:off x="4751917" y="994833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21" name="Retângulo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23" name="Retângulo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24" name="Retângulo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25" name="Retângulo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AREAS</a:t>
          </a:r>
        </a:p>
      </xdr:txBody>
    </xdr:sp>
    <xdr:clientData/>
  </xdr:absoluteAnchor>
  <xdr:absoluteAnchor>
    <xdr:pos x="4552949" y="0"/>
    <xdr:ext cx="1041399" cy="500327"/>
    <xdr:sp macro="" textlink="">
      <xdr:nvSpPr>
        <xdr:cNvPr id="26" name="Retângulo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27" name="Retângulo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28" name="Retângulo 2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428750" y="592664"/>
    <xdr:ext cx="1471083" cy="299317"/>
    <xdr:sp macro="" textlink="Cad!D6">
      <xdr:nvSpPr>
        <xdr:cNvPr id="16" name="Retângulo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1428750" y="592664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46492CE-3AF8-4FFB-AF65-9160082CE6CA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FINANZAS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2879461" y="582081"/>
    <xdr:ext cx="1471083" cy="299317"/>
    <xdr:sp macro="" textlink="Cad!D7">
      <xdr:nvSpPr>
        <xdr:cNvPr id="17" name="Retângulo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2879461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D29A6371-5DE8-4A84-AF01-5DA3E35727A4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COMERCIAL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4330172" y="582081"/>
    <xdr:ext cx="1471083" cy="299317"/>
    <xdr:sp macro="" textlink="Cad!D8">
      <xdr:nvSpPr>
        <xdr:cNvPr id="18" name="Retângulo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4330172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F7C9FE7-9E24-4215-845A-AD17CCB7795E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RECURSOS HUMANOS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5780883" y="582081"/>
    <xdr:ext cx="1471083" cy="299317"/>
    <xdr:sp macro="" textlink="Cad!D9">
      <xdr:nvSpPr>
        <xdr:cNvPr id="19" name="Retângulo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578088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6264974-1EAD-4BAB-9116-6005FD1803A2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PRODUCCIÓN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7231594" y="592664"/>
    <xdr:ext cx="1471083" cy="299317"/>
    <xdr:sp macro="" textlink="Cad!D10">
      <xdr:nvSpPr>
        <xdr:cNvPr id="34" name="Retângulo 3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7231594" y="592664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350B721-5F4E-48A7-8263-E299FCD2DF59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MERCADEO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8682303" y="582081"/>
    <xdr:ext cx="1471083" cy="299317"/>
    <xdr:sp macro="" textlink="Cad!D11">
      <xdr:nvSpPr>
        <xdr:cNvPr id="35" name="Retângulo 3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868230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080594C1-8C0B-4078-8074-AB54D1BE4988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twoCellAnchor>
    <xdr:from>
      <xdr:col>4</xdr:col>
      <xdr:colOff>84666</xdr:colOff>
      <xdr:row>2</xdr:row>
      <xdr:rowOff>105834</xdr:rowOff>
    </xdr:from>
    <xdr:to>
      <xdr:col>5</xdr:col>
      <xdr:colOff>507998</xdr:colOff>
      <xdr:row>2</xdr:row>
      <xdr:rowOff>470959</xdr:rowOff>
    </xdr:to>
    <xdr:sp macro="" textlink="">
      <xdr:nvSpPr>
        <xdr:cNvPr id="20" name="Retângulo: Cantos Arredondados 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4804833" y="984251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635747" y="0"/>
    <xdr:ext cx="1206503" cy="500327"/>
    <xdr:sp macro="" textlink="">
      <xdr:nvSpPr>
        <xdr:cNvPr id="23" name="Retângulo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/>
        </xdr:cNvSpPr>
      </xdr:nvSpPr>
      <xdr:spPr>
        <a:xfrm>
          <a:off x="6635747" y="0"/>
          <a:ext cx="120650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CONOCIMIENTO OKR</a:t>
          </a:r>
        </a:p>
      </xdr:txBody>
    </xdr:sp>
    <xdr:clientData/>
  </xdr:absoluteAnchor>
  <xdr:absoluteAnchor>
    <xdr:pos x="179917" y="74083"/>
    <xdr:ext cx="973666" cy="328056"/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74083"/>
          <a:ext cx="973666" cy="328056"/>
        </a:xfrm>
        <a:prstGeom prst="rect">
          <a:avLst/>
        </a:prstGeom>
      </xdr:spPr>
    </xdr:pic>
    <xdr:clientData fLocksWithSheet="0"/>
  </xdr:absoluteAnchor>
  <xdr:absoluteAnchor>
    <xdr:pos x="1428749" y="0"/>
    <xdr:ext cx="1041399" cy="500327"/>
    <xdr:sp macro="" textlink="">
      <xdr:nvSpPr>
        <xdr:cNvPr id="25" name="Retângulo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>
          <a:spLocks/>
        </xdr:cNvSpPr>
      </xdr:nvSpPr>
      <xdr:spPr>
        <a:xfrm>
          <a:off x="14287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absoluteAnchor>
  <xdr:absoluteAnchor>
    <xdr:pos x="2470149" y="0"/>
    <xdr:ext cx="1032574" cy="500327"/>
    <xdr:sp macro="" textlink="">
      <xdr:nvSpPr>
        <xdr:cNvPr id="26" name="Retângulo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>
          <a:spLocks/>
        </xdr:cNvSpPr>
      </xdr:nvSpPr>
      <xdr:spPr>
        <a:xfrm>
          <a:off x="2470149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OKR GLOBAL</a:t>
          </a:r>
        </a:p>
      </xdr:txBody>
    </xdr:sp>
    <xdr:clientData/>
  </xdr:absoluteAnchor>
  <xdr:absoluteAnchor>
    <xdr:pos x="3500966" y="0"/>
    <xdr:ext cx="1051982" cy="500327"/>
    <xdr:sp macro="" textlink="">
      <xdr:nvSpPr>
        <xdr:cNvPr id="27" name="Retângulo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/>
        </xdr:cNvSpPr>
      </xdr:nvSpPr>
      <xdr:spPr>
        <a:xfrm>
          <a:off x="3500966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OKR AREAS</a:t>
          </a:r>
        </a:p>
      </xdr:txBody>
    </xdr:sp>
    <xdr:clientData/>
  </xdr:absoluteAnchor>
  <xdr:absoluteAnchor>
    <xdr:pos x="4552949" y="0"/>
    <xdr:ext cx="1041399" cy="500327"/>
    <xdr:sp macro="" textlink="">
      <xdr:nvSpPr>
        <xdr:cNvPr id="28" name="Retângulo 2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>
          <a:spLocks/>
        </xdr:cNvSpPr>
      </xdr:nvSpPr>
      <xdr:spPr>
        <a:xfrm>
          <a:off x="45529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absoluteAnchor>
  <xdr:absoluteAnchor>
    <xdr:pos x="5594349" y="0"/>
    <xdr:ext cx="1041399" cy="500327"/>
    <xdr:sp macro="" textlink="">
      <xdr:nvSpPr>
        <xdr:cNvPr id="29" name="Retângulo 2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>
          <a:spLocks/>
        </xdr:cNvSpPr>
      </xdr:nvSpPr>
      <xdr:spPr>
        <a:xfrm>
          <a:off x="559434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absoluteAnchor>
  <xdr:absoluteAnchor>
    <xdr:pos x="7848604" y="0"/>
    <xdr:ext cx="1035516" cy="500327"/>
    <xdr:sp macro="" textlink="">
      <xdr:nvSpPr>
        <xdr:cNvPr id="30" name="Retângulo 2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>
          <a:spLocks/>
        </xdr:cNvSpPr>
      </xdr:nvSpPr>
      <xdr:spPr>
        <a:xfrm>
          <a:off x="7848604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absoluteAnchor>
  <xdr:absoluteAnchor>
    <xdr:pos x="1428750" y="592664"/>
    <xdr:ext cx="1471083" cy="299317"/>
    <xdr:sp macro="" textlink="Cad!D6">
      <xdr:nvSpPr>
        <xdr:cNvPr id="16" name="Retângulo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1428750" y="592664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46492CE-3AF8-4FFB-AF65-9160082CE6CA}" type="TxLink">
            <a:rPr lang="en-US" sz="1100" b="1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FINANZAS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2879461" y="582081"/>
    <xdr:ext cx="1471083" cy="299317"/>
    <xdr:sp macro="" textlink="Cad!D7">
      <xdr:nvSpPr>
        <xdr:cNvPr id="17" name="Retângulo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2879461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D29A6371-5DE8-4A84-AF01-5DA3E35727A4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COMERCIAL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4330172" y="582081"/>
    <xdr:ext cx="1471083" cy="299317"/>
    <xdr:sp macro="" textlink="Cad!D8">
      <xdr:nvSpPr>
        <xdr:cNvPr id="18" name="Retângulo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4330172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F7C9FE7-9E24-4215-845A-AD17CCB7795E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RECURSOS HUMANOS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5780883" y="582081"/>
    <xdr:ext cx="1471083" cy="299317"/>
    <xdr:sp macro="" textlink="Cad!D9">
      <xdr:nvSpPr>
        <xdr:cNvPr id="19" name="Retângulo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5780883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6264974-1EAD-4BAB-9116-6005FD1803A2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PRODUCCIÓN</a:t>
          </a:fld>
          <a:endParaRPr lang="pt-BR" b="1">
            <a:solidFill>
              <a:schemeClr val="bg1"/>
            </a:solidFill>
            <a:effectLst/>
          </a:endParaRPr>
        </a:p>
      </xdr:txBody>
    </xdr:sp>
    <xdr:clientData/>
  </xdr:absoluteAnchor>
  <xdr:absoluteAnchor>
    <xdr:pos x="7231594" y="582081"/>
    <xdr:ext cx="1471083" cy="299317"/>
    <xdr:sp macro="" textlink="Cad!D10">
      <xdr:nvSpPr>
        <xdr:cNvPr id="34" name="Retângulo 3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/>
      </xdr:nvSpPr>
      <xdr:spPr>
        <a:xfrm>
          <a:off x="7231594" y="582081"/>
          <a:ext cx="147108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350B721-5F4E-48A7-8263-E299FCD2DF59}" type="TxLink">
            <a:rPr lang="en-US" sz="1100" b="1" i="0" u="none" strike="noStrike">
              <a:solidFill>
                <a:schemeClr val="bg1"/>
              </a:solidFill>
              <a:effectLst/>
              <a:latin typeface="Calibri"/>
              <a:ea typeface="+mn-ea"/>
              <a:cs typeface="Calibri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MERCADEO</a:t>
          </a:fld>
          <a:endParaRPr lang="pt-BR" sz="11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8682303" y="592664"/>
    <xdr:ext cx="1471083" cy="299317"/>
    <xdr:sp macro="" textlink="Cad!D11">
      <xdr:nvSpPr>
        <xdr:cNvPr id="35" name="Retângulo 3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8682303" y="592664"/>
          <a:ext cx="147108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080594C1-8C0B-4078-8074-AB54D1BE4988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absoluteAnchor>
  <xdr:twoCellAnchor>
    <xdr:from>
      <xdr:col>4</xdr:col>
      <xdr:colOff>116416</xdr:colOff>
      <xdr:row>2</xdr:row>
      <xdr:rowOff>105833</xdr:rowOff>
    </xdr:from>
    <xdr:to>
      <xdr:col>5</xdr:col>
      <xdr:colOff>539748</xdr:colOff>
      <xdr:row>2</xdr:row>
      <xdr:rowOff>470958</xdr:rowOff>
    </xdr:to>
    <xdr:sp macro="" textlink="">
      <xdr:nvSpPr>
        <xdr:cNvPr id="20" name="Retângulo: Cantos Arredondados 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4836583" y="984250"/>
          <a:ext cx="184149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170B-55F8-4625-91A1-D19B65AAED27}">
  <sheetPr codeName="Planilha2"/>
  <dimension ref="A1:V11"/>
  <sheetViews>
    <sheetView showGridLines="0" zoomScale="90" zoomScaleNormal="90" workbookViewId="0">
      <pane ySplit="5" topLeftCell="A6" activePane="bottomLeft" state="frozen"/>
      <selection activeCell="A3" sqref="A3:XFD3"/>
      <selection pane="bottomLeft" activeCell="C6" sqref="C6"/>
    </sheetView>
  </sheetViews>
  <sheetFormatPr defaultColWidth="9.109375" defaultRowHeight="14.4"/>
  <cols>
    <col min="1" max="1" width="2.44140625" customWidth="1"/>
    <col min="2" max="2" width="1.5546875" customWidth="1"/>
    <col min="3" max="3" width="36" customWidth="1"/>
  </cols>
  <sheetData>
    <row r="1" spans="1:22" s="4" customFormat="1" ht="39" customHeight="1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</row>
    <row r="2" spans="1:22" s="9" customFormat="1" ht="30" customHeight="1">
      <c r="A2" s="5"/>
      <c r="B2" s="5"/>
      <c r="C2" s="6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  <c r="P2" s="8"/>
      <c r="Q2" s="8"/>
      <c r="R2" s="8"/>
      <c r="S2" s="8"/>
      <c r="T2" s="8"/>
      <c r="U2" s="8"/>
    </row>
    <row r="3" spans="1:22" s="112" customFormat="1" ht="44.25" customHeight="1">
      <c r="C3" s="113" t="s">
        <v>141</v>
      </c>
      <c r="E3" s="114"/>
      <c r="F3" s="114"/>
    </row>
    <row r="4" spans="1:22" ht="15" thickBot="1"/>
    <row r="5" spans="1:22" ht="34.5" customHeight="1" thickTop="1">
      <c r="C5" s="10" t="s">
        <v>0</v>
      </c>
    </row>
    <row r="6" spans="1:22" ht="34.5" customHeight="1">
      <c r="C6" s="11" t="s">
        <v>74</v>
      </c>
      <c r="D6" s="12" t="str">
        <f>UPPER(C6)</f>
        <v>FINANZAS</v>
      </c>
    </row>
    <row r="7" spans="1:22" ht="34.5" customHeight="1">
      <c r="C7" s="11" t="s">
        <v>90</v>
      </c>
      <c r="D7" s="12" t="str">
        <f t="shared" ref="D7:D11" si="0">UPPER(C7)</f>
        <v>COMERCIAL</v>
      </c>
    </row>
    <row r="8" spans="1:22" ht="34.5" customHeight="1">
      <c r="C8" s="115" t="s">
        <v>91</v>
      </c>
      <c r="D8" s="12" t="str">
        <f t="shared" si="0"/>
        <v>RECURSOS HUMANOS</v>
      </c>
    </row>
    <row r="9" spans="1:22" ht="34.5" customHeight="1">
      <c r="C9" s="115" t="s">
        <v>92</v>
      </c>
      <c r="D9" s="12" t="str">
        <f t="shared" si="0"/>
        <v>PRODUCCIÓN</v>
      </c>
    </row>
    <row r="10" spans="1:22" ht="34.5" customHeight="1">
      <c r="C10" s="115" t="s">
        <v>134</v>
      </c>
      <c r="D10" s="12" t="str">
        <f t="shared" si="0"/>
        <v>MERCADEO</v>
      </c>
    </row>
    <row r="11" spans="1:22" ht="34.5" customHeight="1">
      <c r="C11" s="115" t="s">
        <v>75</v>
      </c>
      <c r="D11" s="12" t="str">
        <f t="shared" si="0"/>
        <v>-</v>
      </c>
    </row>
  </sheetData>
  <sheetProtection algorithmName="SHA-512" hashValue="kst/2Kg6+JVAK0AS9mIgLkZ48SpE2xzkCyJrT9E3Awt2PHBtOBBdebQ2uYb6CpU7sUcv2w7j1HmpNRTJCy+WZg==" saltValue="rtUXSJxNjjXtUhgGu08nAA==" spinCount="100000" sheet="1" objects="1" scenarios="1" selectLockedCells="1"/>
  <conditionalFormatting sqref="C6:C11">
    <cfRule type="cellIs" dxfId="95" priority="3" operator="equal">
      <formula>"Diminuir"</formula>
    </cfRule>
    <cfRule type="cellIs" dxfId="94" priority="4" operator="equal">
      <formula>"Aumentar"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3368-775B-4F09-902E-106809CD36F3}">
  <sheetPr codeName="Planilha3"/>
  <dimension ref="A1:BH11"/>
  <sheetViews>
    <sheetView showGridLines="0" zoomScale="90" zoomScaleNormal="90" workbookViewId="0"/>
  </sheetViews>
  <sheetFormatPr defaultColWidth="9.109375" defaultRowHeight="14.4"/>
  <cols>
    <col min="1" max="1" width="2.44140625" style="62" customWidth="1"/>
    <col min="2" max="2" width="1.5546875" style="62" customWidth="1"/>
    <col min="3" max="3" width="63.33203125" style="62" customWidth="1"/>
    <col min="4" max="7" width="14.33203125" style="62" customWidth="1"/>
    <col min="8" max="16" width="14.5546875" style="63" customWidth="1"/>
    <col min="17" max="17" width="17.5546875" style="63" customWidth="1"/>
    <col min="18" max="54" width="9.109375" style="63" customWidth="1"/>
    <col min="55" max="57" width="12.88671875" style="63" customWidth="1"/>
    <col min="58" max="60" width="9.109375" style="63"/>
    <col min="61" max="16384" width="9.109375" style="62"/>
  </cols>
  <sheetData>
    <row r="1" spans="1:60" s="56" customFormat="1" ht="39" customHeight="1">
      <c r="A1" s="54"/>
      <c r="B1" s="54"/>
      <c r="C1" s="54"/>
      <c r="D1" s="54"/>
      <c r="E1" s="54"/>
      <c r="F1" s="54"/>
      <c r="G1" s="54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</row>
    <row r="2" spans="1:60" s="61" customFormat="1" ht="30" customHeight="1">
      <c r="A2" s="57"/>
      <c r="B2" s="57"/>
      <c r="C2" s="58"/>
      <c r="D2" s="59"/>
      <c r="E2" s="59"/>
      <c r="F2" s="59"/>
      <c r="G2" s="59"/>
      <c r="H2" s="59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</row>
    <row r="3" spans="1:60" s="112" customFormat="1" ht="44.25" customHeight="1">
      <c r="C3" s="113" t="s">
        <v>141</v>
      </c>
      <c r="E3" s="114"/>
      <c r="F3" s="114"/>
    </row>
    <row r="4" spans="1:60" ht="6" customHeight="1"/>
    <row r="5" spans="1:60" ht="6.75" customHeight="1" thickBot="1"/>
    <row r="6" spans="1:60" ht="31.5" customHeight="1" thickTop="1" thickBot="1">
      <c r="C6" s="13" t="s">
        <v>26</v>
      </c>
      <c r="D6" s="13" t="str">
        <f>'OKR R'!D9</f>
        <v>enero</v>
      </c>
      <c r="E6" s="13" t="str">
        <f>'OKR R'!E9</f>
        <v>febrero</v>
      </c>
      <c r="F6" s="13" t="str">
        <f>'OKR R'!F9</f>
        <v>marzo</v>
      </c>
      <c r="G6" s="13" t="s">
        <v>27</v>
      </c>
      <c r="J6" s="93" t="s">
        <v>25</v>
      </c>
      <c r="K6" s="93" t="s">
        <v>24</v>
      </c>
      <c r="L6" s="93" t="s">
        <v>1</v>
      </c>
      <c r="M6" s="93" t="s">
        <v>2</v>
      </c>
      <c r="N6" s="93" t="s">
        <v>3</v>
      </c>
      <c r="O6" s="93" t="s">
        <v>4</v>
      </c>
      <c r="P6" s="93" t="s">
        <v>5</v>
      </c>
      <c r="Q6" s="93" t="s">
        <v>6</v>
      </c>
      <c r="S6" s="93" t="s">
        <v>25</v>
      </c>
      <c r="T6" s="93" t="s">
        <v>24</v>
      </c>
      <c r="U6" s="93" t="s">
        <v>1</v>
      </c>
      <c r="V6" s="93" t="s">
        <v>2</v>
      </c>
      <c r="W6" s="93" t="s">
        <v>3</v>
      </c>
      <c r="X6" s="93" t="s">
        <v>4</v>
      </c>
      <c r="Y6" s="93" t="s">
        <v>5</v>
      </c>
      <c r="Z6" s="93" t="s">
        <v>6</v>
      </c>
      <c r="AB6" s="93" t="s">
        <v>25</v>
      </c>
      <c r="AC6" s="93" t="s">
        <v>24</v>
      </c>
      <c r="AD6" s="93" t="s">
        <v>1</v>
      </c>
      <c r="AE6" s="93" t="s">
        <v>2</v>
      </c>
      <c r="AF6" s="93" t="s">
        <v>3</v>
      </c>
      <c r="AG6" s="93" t="s">
        <v>4</v>
      </c>
      <c r="AH6" s="93" t="s">
        <v>5</v>
      </c>
      <c r="AI6" s="93" t="s">
        <v>6</v>
      </c>
      <c r="AK6" s="93" t="s">
        <v>25</v>
      </c>
      <c r="AL6" s="93" t="s">
        <v>24</v>
      </c>
      <c r="AM6" s="93" t="s">
        <v>1</v>
      </c>
      <c r="AN6" s="93" t="s">
        <v>2</v>
      </c>
      <c r="AO6" s="93" t="s">
        <v>3</v>
      </c>
      <c r="AP6" s="93" t="s">
        <v>4</v>
      </c>
      <c r="AQ6" s="93" t="s">
        <v>5</v>
      </c>
      <c r="AR6" s="93" t="s">
        <v>6</v>
      </c>
      <c r="AT6" s="93" t="s">
        <v>25</v>
      </c>
      <c r="AU6" s="93" t="s">
        <v>24</v>
      </c>
      <c r="AV6" s="93" t="s">
        <v>1</v>
      </c>
      <c r="AW6" s="93" t="s">
        <v>2</v>
      </c>
      <c r="AX6" s="93" t="s">
        <v>3</v>
      </c>
      <c r="AY6" s="93" t="s">
        <v>4</v>
      </c>
      <c r="AZ6" s="93" t="s">
        <v>5</v>
      </c>
      <c r="BA6" s="93" t="s">
        <v>6</v>
      </c>
      <c r="BC6" s="63" t="s">
        <v>96</v>
      </c>
      <c r="BD6" s="63" t="s">
        <v>97</v>
      </c>
      <c r="BE6" s="63" t="s">
        <v>98</v>
      </c>
    </row>
    <row r="7" spans="1:60" ht="67.5" customHeight="1" thickTop="1" thickBot="1">
      <c r="A7" s="63" t="str">
        <f>'OKR O'!$D$5</f>
        <v>internacionalización</v>
      </c>
      <c r="C7" s="52" t="str">
        <f>'OKR R'!C10</f>
        <v>internacionalización</v>
      </c>
      <c r="D7" s="74">
        <f>'OKR R'!D10</f>
        <v>0.18333333333333335</v>
      </c>
      <c r="E7" s="74">
        <f>'OKR R'!E10</f>
        <v>0.25</v>
      </c>
      <c r="F7" s="74">
        <f>'OKR R'!F10</f>
        <v>0.43333333333333335</v>
      </c>
      <c r="G7" s="74">
        <f>'OKR R'!G10</f>
        <v>0.8666666666666667</v>
      </c>
      <c r="I7" s="63">
        <f ca="1">SUM(J7:Q7)</f>
        <v>0</v>
      </c>
      <c r="J7" s="63">
        <f t="shared" ref="J7:Q10" ca="1" si="0">IFERROR(SUM(OFFSET(INDIRECT("'"&amp;J$6&amp;"'!D"&amp;MATCH($C7,INDIRECT("'"&amp;J$6&amp;"'!$D:$D",1),0),1),3,1,5,1)),0)</f>
        <v>0</v>
      </c>
      <c r="K7" s="63">
        <f t="shared" ca="1" si="0"/>
        <v>0</v>
      </c>
      <c r="L7" s="63">
        <f t="shared" ca="1" si="0"/>
        <v>0</v>
      </c>
      <c r="M7" s="63">
        <f t="shared" ca="1" si="0"/>
        <v>0</v>
      </c>
      <c r="N7" s="63">
        <f t="shared" ca="1" si="0"/>
        <v>0</v>
      </c>
      <c r="O7" s="63">
        <f t="shared" ca="1" si="0"/>
        <v>0</v>
      </c>
      <c r="P7" s="63">
        <f t="shared" ca="1" si="0"/>
        <v>0</v>
      </c>
      <c r="Q7" s="63">
        <f t="shared" ca="1" si="0"/>
        <v>0</v>
      </c>
      <c r="S7" s="63">
        <f ca="1">IFERROR(SUM(OFFSET(INDIRECT("'"&amp;S$6&amp;"'!D"&amp;MATCH($C7,INDIRECT("'"&amp;S$6&amp;"'!$D:$D",1),0),1),8,7,1,1)),0)</f>
        <v>0</v>
      </c>
      <c r="T7" s="63">
        <f t="shared" ref="T7:Z10" ca="1" si="1">IFERROR(SUM(OFFSET(INDIRECT("'"&amp;T$6&amp;"'!D"&amp;MATCH($C7,INDIRECT("'"&amp;T$6&amp;"'!$D:$D",1),0),1),8,7,1,1)),0)</f>
        <v>0</v>
      </c>
      <c r="U7" s="63">
        <f t="shared" ca="1" si="1"/>
        <v>0</v>
      </c>
      <c r="V7" s="63">
        <f t="shared" ca="1" si="1"/>
        <v>0</v>
      </c>
      <c r="W7" s="63">
        <f t="shared" ca="1" si="1"/>
        <v>0</v>
      </c>
      <c r="X7" s="63">
        <f t="shared" ca="1" si="1"/>
        <v>0</v>
      </c>
      <c r="Y7" s="63">
        <f t="shared" ca="1" si="1"/>
        <v>0</v>
      </c>
      <c r="Z7" s="63">
        <f t="shared" ca="1" si="1"/>
        <v>0</v>
      </c>
      <c r="AB7" s="63">
        <f ca="1">IFERROR(SUM(OFFSET(INDIRECT("'"&amp;AB$6&amp;"'!D"&amp;MATCH($C7,INDIRECT("'"&amp;AB$6&amp;"'!$D:$D",1),0),1),8,8,1,1)),0)</f>
        <v>0</v>
      </c>
      <c r="AC7" s="63">
        <f t="shared" ref="AC7:AI10" ca="1" si="2">IFERROR(SUM(OFFSET(INDIRECT("'"&amp;AC$6&amp;"'!D"&amp;MATCH($C7,INDIRECT("'"&amp;AC$6&amp;"'!$D:$D",1),0),1),8,8,1,1)),0)</f>
        <v>0</v>
      </c>
      <c r="AD7" s="63">
        <f t="shared" ca="1" si="2"/>
        <v>0</v>
      </c>
      <c r="AE7" s="63">
        <f t="shared" ca="1" si="2"/>
        <v>0</v>
      </c>
      <c r="AF7" s="63">
        <f t="shared" ca="1" si="2"/>
        <v>0</v>
      </c>
      <c r="AG7" s="63">
        <f t="shared" ca="1" si="2"/>
        <v>0</v>
      </c>
      <c r="AH7" s="63">
        <f t="shared" ca="1" si="2"/>
        <v>0</v>
      </c>
      <c r="AI7" s="63">
        <f t="shared" ca="1" si="2"/>
        <v>0</v>
      </c>
      <c r="AK7" s="63">
        <f ca="1">IFERROR(SUM(OFFSET(INDIRECT("'"&amp;AK$6&amp;"'!D"&amp;MATCH($C7,INDIRECT("'"&amp;AK$6&amp;"'!$D:$D",1),0),1),8,9,1,1)),0)</f>
        <v>0</v>
      </c>
      <c r="AL7" s="63">
        <f t="shared" ref="AL7:AR10" ca="1" si="3">IFERROR(SUM(OFFSET(INDIRECT("'"&amp;AL$6&amp;"'!D"&amp;MATCH($C7,INDIRECT("'"&amp;AL$6&amp;"'!$D:$D",1),0),1),8,9,1,1)),0)</f>
        <v>0</v>
      </c>
      <c r="AM7" s="63">
        <f t="shared" ca="1" si="3"/>
        <v>0</v>
      </c>
      <c r="AN7" s="63">
        <f t="shared" ca="1" si="3"/>
        <v>0</v>
      </c>
      <c r="AO7" s="63">
        <f t="shared" ca="1" si="3"/>
        <v>0</v>
      </c>
      <c r="AP7" s="63">
        <f t="shared" ca="1" si="3"/>
        <v>0</v>
      </c>
      <c r="AQ7" s="63">
        <f t="shared" ca="1" si="3"/>
        <v>0</v>
      </c>
      <c r="AR7" s="63">
        <f t="shared" ca="1" si="3"/>
        <v>0</v>
      </c>
      <c r="AT7" s="63">
        <f ca="1">IFERROR(5-COUNTBLANK(OFFSET(INDIRECT("'"&amp;AT$6&amp;"'!D"&amp;MATCH($C7,INDIRECT("'"&amp;AT$6&amp;"'!$D:$D",1),0),1),3,0,5,1)),0)</f>
        <v>0</v>
      </c>
      <c r="AU7" s="63">
        <f t="shared" ref="AU7:BA10" ca="1" si="4">IFERROR(5-COUNTBLANK(OFFSET(INDIRECT("'"&amp;AU$6&amp;"'!D"&amp;MATCH($C7,INDIRECT("'"&amp;AU$6&amp;"'!$D:$D",1),0),1),3,0,5,1)),0)</f>
        <v>0</v>
      </c>
      <c r="AV7" s="63">
        <f t="shared" ca="1" si="4"/>
        <v>0</v>
      </c>
      <c r="AW7" s="63">
        <f t="shared" ca="1" si="4"/>
        <v>0</v>
      </c>
      <c r="AX7" s="63">
        <f t="shared" ca="1" si="4"/>
        <v>0</v>
      </c>
      <c r="AY7" s="63">
        <f t="shared" ca="1" si="4"/>
        <v>0</v>
      </c>
      <c r="AZ7" s="63">
        <f t="shared" ca="1" si="4"/>
        <v>0</v>
      </c>
      <c r="BA7" s="63">
        <f t="shared" ca="1" si="4"/>
        <v>0</v>
      </c>
      <c r="BB7" s="63">
        <f ca="1">SUM(AT7:BA7)</f>
        <v>0</v>
      </c>
      <c r="BC7" s="94" t="e">
        <f>D7*#REF!</f>
        <v>#REF!</v>
      </c>
      <c r="BD7" s="94" t="e">
        <f>E7*#REF!</f>
        <v>#REF!</v>
      </c>
      <c r="BE7" s="94" t="e">
        <f>F7*#REF!</f>
        <v>#REF!</v>
      </c>
    </row>
    <row r="8" spans="1:60" ht="67.5" customHeight="1" thickTop="1" thickBot="1">
      <c r="A8" s="63" t="str">
        <f>'OKR O'!$D$14</f>
        <v>La mejora de los canales de venta</v>
      </c>
      <c r="C8" s="52" t="str">
        <f>'OKR R'!C11</f>
        <v>La mejora de los canales de venta</v>
      </c>
      <c r="D8" s="74">
        <f>'OKR R'!D11</f>
        <v>0.18</v>
      </c>
      <c r="E8" s="74">
        <f>'OKR R'!E11</f>
        <v>0.28000000000000003</v>
      </c>
      <c r="F8" s="74">
        <f>'OKR R'!F11</f>
        <v>0.17799999999999999</v>
      </c>
      <c r="G8" s="74">
        <f>'OKR R'!G11</f>
        <v>0.63800000000000001</v>
      </c>
      <c r="I8" s="63">
        <f t="shared" ref="I8:I10" ca="1" si="5">SUM(J8:Q8)</f>
        <v>0</v>
      </c>
      <c r="J8" s="63">
        <f t="shared" ca="1" si="0"/>
        <v>0</v>
      </c>
      <c r="K8" s="63">
        <f t="shared" ca="1" si="0"/>
        <v>0</v>
      </c>
      <c r="L8" s="63">
        <f t="shared" ca="1" si="0"/>
        <v>0</v>
      </c>
      <c r="M8" s="63">
        <f t="shared" ca="1" si="0"/>
        <v>0</v>
      </c>
      <c r="N8" s="63">
        <f t="shared" ca="1" si="0"/>
        <v>0</v>
      </c>
      <c r="O8" s="63">
        <f t="shared" ca="1" si="0"/>
        <v>0</v>
      </c>
      <c r="P8" s="63">
        <f t="shared" ca="1" si="0"/>
        <v>0</v>
      </c>
      <c r="Q8" s="63">
        <f t="shared" ca="1" si="0"/>
        <v>0</v>
      </c>
      <c r="S8" s="63">
        <f t="shared" ref="S8:S10" ca="1" si="6">IFERROR(SUM(OFFSET(INDIRECT("'"&amp;S$6&amp;"'!D"&amp;MATCH($C8,INDIRECT("'"&amp;S$6&amp;"'!$D:$D",1),0),1),8,7,1,1)),0)</f>
        <v>0</v>
      </c>
      <c r="T8" s="63">
        <f t="shared" ca="1" si="1"/>
        <v>0</v>
      </c>
      <c r="U8" s="63">
        <f t="shared" ca="1" si="1"/>
        <v>0</v>
      </c>
      <c r="V8" s="63">
        <f t="shared" ca="1" si="1"/>
        <v>0</v>
      </c>
      <c r="W8" s="63">
        <f t="shared" ca="1" si="1"/>
        <v>0</v>
      </c>
      <c r="X8" s="63">
        <f t="shared" ca="1" si="1"/>
        <v>0</v>
      </c>
      <c r="Y8" s="63">
        <f t="shared" ca="1" si="1"/>
        <v>0</v>
      </c>
      <c r="Z8" s="63">
        <f t="shared" ca="1" si="1"/>
        <v>0</v>
      </c>
      <c r="AB8" s="63">
        <f t="shared" ref="AB8:AB10" ca="1" si="7">IFERROR(SUM(OFFSET(INDIRECT("'"&amp;AB$6&amp;"'!D"&amp;MATCH($C8,INDIRECT("'"&amp;AB$6&amp;"'!$D:$D",1),0),1),8,8,1,1)),0)</f>
        <v>0</v>
      </c>
      <c r="AC8" s="63">
        <f t="shared" ca="1" si="2"/>
        <v>0</v>
      </c>
      <c r="AD8" s="63">
        <f t="shared" ca="1" si="2"/>
        <v>0</v>
      </c>
      <c r="AE8" s="63">
        <f t="shared" ca="1" si="2"/>
        <v>0</v>
      </c>
      <c r="AF8" s="63">
        <f t="shared" ca="1" si="2"/>
        <v>0</v>
      </c>
      <c r="AG8" s="63">
        <f t="shared" ca="1" si="2"/>
        <v>0</v>
      </c>
      <c r="AH8" s="63">
        <f t="shared" ca="1" si="2"/>
        <v>0</v>
      </c>
      <c r="AI8" s="63">
        <f t="shared" ca="1" si="2"/>
        <v>0</v>
      </c>
      <c r="AK8" s="63">
        <f t="shared" ref="AK8:AK10" ca="1" si="8">IFERROR(SUM(OFFSET(INDIRECT("'"&amp;AK$6&amp;"'!D"&amp;MATCH($C8,INDIRECT("'"&amp;AK$6&amp;"'!$D:$D",1),0),1),8,9,1,1)),0)</f>
        <v>0</v>
      </c>
      <c r="AL8" s="63">
        <f t="shared" ca="1" si="3"/>
        <v>0</v>
      </c>
      <c r="AM8" s="63">
        <f t="shared" ca="1" si="3"/>
        <v>0</v>
      </c>
      <c r="AN8" s="63">
        <f t="shared" ca="1" si="3"/>
        <v>0</v>
      </c>
      <c r="AO8" s="63">
        <f t="shared" ca="1" si="3"/>
        <v>0</v>
      </c>
      <c r="AP8" s="63">
        <f t="shared" ca="1" si="3"/>
        <v>0</v>
      </c>
      <c r="AQ8" s="63">
        <f t="shared" ca="1" si="3"/>
        <v>0</v>
      </c>
      <c r="AR8" s="63">
        <f t="shared" ca="1" si="3"/>
        <v>0</v>
      </c>
      <c r="AT8" s="63">
        <f t="shared" ref="AT8:AT10" ca="1" si="9">IFERROR(5-COUNTBLANK(OFFSET(INDIRECT("'"&amp;AT$6&amp;"'!D"&amp;MATCH($C8,INDIRECT("'"&amp;AT$6&amp;"'!$D:$D",1),0),1),3,0,5,1)),0)</f>
        <v>0</v>
      </c>
      <c r="AU8" s="63">
        <f t="shared" ca="1" si="4"/>
        <v>0</v>
      </c>
      <c r="AV8" s="63">
        <f t="shared" ca="1" si="4"/>
        <v>0</v>
      </c>
      <c r="AW8" s="63">
        <f t="shared" ca="1" si="4"/>
        <v>0</v>
      </c>
      <c r="AX8" s="63">
        <f t="shared" ca="1" si="4"/>
        <v>0</v>
      </c>
      <c r="AY8" s="63">
        <f t="shared" ca="1" si="4"/>
        <v>0</v>
      </c>
      <c r="AZ8" s="63">
        <f t="shared" ca="1" si="4"/>
        <v>0</v>
      </c>
      <c r="BA8" s="63">
        <f t="shared" ca="1" si="4"/>
        <v>0</v>
      </c>
      <c r="BB8" s="63">
        <f t="shared" ref="BB8:BB10" ca="1" si="10">SUM(AT8:BA8)</f>
        <v>0</v>
      </c>
      <c r="BC8" s="94" t="e">
        <f>D8*#REF!</f>
        <v>#REF!</v>
      </c>
      <c r="BD8" s="94" t="e">
        <f>E8*#REF!</f>
        <v>#REF!</v>
      </c>
      <c r="BE8" s="94" t="e">
        <f>F8*#REF!</f>
        <v>#REF!</v>
      </c>
    </row>
    <row r="9" spans="1:60" ht="67.5" customHeight="1" thickTop="1" thickBot="1">
      <c r="A9" s="63" t="str">
        <f>'OKR O'!$D$23</f>
        <v>la contratación de los desarrolladores</v>
      </c>
      <c r="C9" s="52" t="str">
        <f>'OKR R'!C12</f>
        <v>la contratación de los desarrolladores</v>
      </c>
      <c r="D9" s="74">
        <f>'OKR R'!D12</f>
        <v>0.33333333333333331</v>
      </c>
      <c r="E9" s="74">
        <f>'OKR R'!E12</f>
        <v>0.33333333333333331</v>
      </c>
      <c r="F9" s="74">
        <f>'OKR R'!F12</f>
        <v>0.33333333333333331</v>
      </c>
      <c r="G9" s="74">
        <f>'OKR R'!G12</f>
        <v>1</v>
      </c>
      <c r="I9" s="63">
        <f t="shared" ca="1" si="5"/>
        <v>0</v>
      </c>
      <c r="J9" s="63">
        <f t="shared" ca="1" si="0"/>
        <v>0</v>
      </c>
      <c r="K9" s="63">
        <f t="shared" ca="1" si="0"/>
        <v>0</v>
      </c>
      <c r="L9" s="63">
        <f t="shared" ca="1" si="0"/>
        <v>0</v>
      </c>
      <c r="M9" s="63">
        <f t="shared" ca="1" si="0"/>
        <v>0</v>
      </c>
      <c r="N9" s="63">
        <f t="shared" ca="1" si="0"/>
        <v>0</v>
      </c>
      <c r="O9" s="63">
        <f t="shared" ca="1" si="0"/>
        <v>0</v>
      </c>
      <c r="P9" s="63">
        <f t="shared" ca="1" si="0"/>
        <v>0</v>
      </c>
      <c r="Q9" s="63">
        <f t="shared" ca="1" si="0"/>
        <v>0</v>
      </c>
      <c r="S9" s="63">
        <f t="shared" ca="1" si="6"/>
        <v>0</v>
      </c>
      <c r="T9" s="63">
        <f t="shared" ca="1" si="1"/>
        <v>0</v>
      </c>
      <c r="U9" s="63">
        <f t="shared" ca="1" si="1"/>
        <v>0</v>
      </c>
      <c r="V9" s="63">
        <f t="shared" ca="1" si="1"/>
        <v>0</v>
      </c>
      <c r="W9" s="63">
        <f t="shared" ca="1" si="1"/>
        <v>0</v>
      </c>
      <c r="X9" s="63">
        <f t="shared" ca="1" si="1"/>
        <v>0</v>
      </c>
      <c r="Y9" s="63">
        <f t="shared" ca="1" si="1"/>
        <v>0</v>
      </c>
      <c r="Z9" s="63">
        <f t="shared" ca="1" si="1"/>
        <v>0</v>
      </c>
      <c r="AB9" s="63">
        <f t="shared" ca="1" si="7"/>
        <v>0</v>
      </c>
      <c r="AC9" s="63">
        <f t="shared" ca="1" si="2"/>
        <v>0</v>
      </c>
      <c r="AD9" s="63">
        <f t="shared" ca="1" si="2"/>
        <v>0</v>
      </c>
      <c r="AE9" s="63">
        <f t="shared" ca="1" si="2"/>
        <v>0</v>
      </c>
      <c r="AF9" s="63">
        <f t="shared" ca="1" si="2"/>
        <v>0</v>
      </c>
      <c r="AG9" s="63">
        <f t="shared" ca="1" si="2"/>
        <v>0</v>
      </c>
      <c r="AH9" s="63">
        <f t="shared" ca="1" si="2"/>
        <v>0</v>
      </c>
      <c r="AI9" s="63">
        <f t="shared" ca="1" si="2"/>
        <v>0</v>
      </c>
      <c r="AK9" s="63">
        <f t="shared" ca="1" si="8"/>
        <v>0</v>
      </c>
      <c r="AL9" s="63">
        <f t="shared" ca="1" si="3"/>
        <v>0</v>
      </c>
      <c r="AM9" s="63">
        <f t="shared" ca="1" si="3"/>
        <v>0</v>
      </c>
      <c r="AN9" s="63">
        <f t="shared" ca="1" si="3"/>
        <v>0</v>
      </c>
      <c r="AO9" s="63">
        <f t="shared" ca="1" si="3"/>
        <v>0</v>
      </c>
      <c r="AP9" s="63">
        <f t="shared" ca="1" si="3"/>
        <v>0</v>
      </c>
      <c r="AQ9" s="63">
        <f t="shared" ca="1" si="3"/>
        <v>0</v>
      </c>
      <c r="AR9" s="63">
        <f t="shared" ca="1" si="3"/>
        <v>0</v>
      </c>
      <c r="AT9" s="63">
        <f t="shared" ca="1" si="9"/>
        <v>0</v>
      </c>
      <c r="AU9" s="63">
        <f t="shared" ca="1" si="4"/>
        <v>0</v>
      </c>
      <c r="AV9" s="63">
        <f t="shared" ca="1" si="4"/>
        <v>0</v>
      </c>
      <c r="AW9" s="63">
        <f t="shared" ca="1" si="4"/>
        <v>0</v>
      </c>
      <c r="AX9" s="63">
        <f t="shared" ca="1" si="4"/>
        <v>0</v>
      </c>
      <c r="AY9" s="63">
        <f t="shared" ca="1" si="4"/>
        <v>0</v>
      </c>
      <c r="AZ9" s="63">
        <f t="shared" ca="1" si="4"/>
        <v>0</v>
      </c>
      <c r="BA9" s="63">
        <f t="shared" ca="1" si="4"/>
        <v>0</v>
      </c>
      <c r="BB9" s="63">
        <f t="shared" ca="1" si="10"/>
        <v>0</v>
      </c>
      <c r="BC9" s="94" t="e">
        <f>D9*#REF!</f>
        <v>#REF!</v>
      </c>
      <c r="BD9" s="94" t="e">
        <f>E9*#REF!</f>
        <v>#REF!</v>
      </c>
      <c r="BE9" s="94" t="e">
        <f>F9*#REF!</f>
        <v>#REF!</v>
      </c>
    </row>
    <row r="10" spans="1:60" ht="67.5" customHeight="1" thickTop="1" thickBot="1">
      <c r="A10" s="63" t="str">
        <f>'OKR O'!$D$32</f>
        <v>Ampliar la cartera de productos</v>
      </c>
      <c r="C10" s="52" t="str">
        <f>'OKR R'!C13</f>
        <v>Ampliar la cartera de productos</v>
      </c>
      <c r="D10" s="74">
        <f>'OKR R'!D13</f>
        <v>0.1125</v>
      </c>
      <c r="E10" s="74">
        <f>'OKR R'!E13</f>
        <v>0.16250000000000001</v>
      </c>
      <c r="F10" s="74">
        <f>'OKR R'!F13</f>
        <v>0.13750000000000001</v>
      </c>
      <c r="G10" s="74">
        <f>'OKR R'!G13</f>
        <v>0.41250000000000003</v>
      </c>
      <c r="I10" s="63">
        <f t="shared" ca="1" si="5"/>
        <v>0</v>
      </c>
      <c r="J10" s="63">
        <f t="shared" ca="1" si="0"/>
        <v>0</v>
      </c>
      <c r="K10" s="63">
        <f t="shared" ca="1" si="0"/>
        <v>0</v>
      </c>
      <c r="L10" s="63">
        <f t="shared" ca="1" si="0"/>
        <v>0</v>
      </c>
      <c r="M10" s="63">
        <f t="shared" ca="1" si="0"/>
        <v>0</v>
      </c>
      <c r="N10" s="63">
        <f t="shared" ca="1" si="0"/>
        <v>0</v>
      </c>
      <c r="O10" s="63">
        <f t="shared" ca="1" si="0"/>
        <v>0</v>
      </c>
      <c r="P10" s="63">
        <f t="shared" ca="1" si="0"/>
        <v>0</v>
      </c>
      <c r="Q10" s="63">
        <f t="shared" ca="1" si="0"/>
        <v>0</v>
      </c>
      <c r="S10" s="63">
        <f t="shared" ca="1" si="6"/>
        <v>0</v>
      </c>
      <c r="T10" s="63">
        <f t="shared" ca="1" si="1"/>
        <v>0</v>
      </c>
      <c r="U10" s="63">
        <f t="shared" ca="1" si="1"/>
        <v>0</v>
      </c>
      <c r="V10" s="63">
        <f t="shared" ca="1" si="1"/>
        <v>0</v>
      </c>
      <c r="W10" s="63">
        <f t="shared" ca="1" si="1"/>
        <v>0</v>
      </c>
      <c r="X10" s="63">
        <f t="shared" ca="1" si="1"/>
        <v>0</v>
      </c>
      <c r="Y10" s="63">
        <f t="shared" ca="1" si="1"/>
        <v>0</v>
      </c>
      <c r="Z10" s="63">
        <f t="shared" ca="1" si="1"/>
        <v>0</v>
      </c>
      <c r="AB10" s="63">
        <f t="shared" ca="1" si="7"/>
        <v>0</v>
      </c>
      <c r="AC10" s="63">
        <f t="shared" ca="1" si="2"/>
        <v>0</v>
      </c>
      <c r="AD10" s="63">
        <f t="shared" ca="1" si="2"/>
        <v>0</v>
      </c>
      <c r="AE10" s="63">
        <f t="shared" ca="1" si="2"/>
        <v>0</v>
      </c>
      <c r="AF10" s="63">
        <f t="shared" ca="1" si="2"/>
        <v>0</v>
      </c>
      <c r="AG10" s="63">
        <f t="shared" ca="1" si="2"/>
        <v>0</v>
      </c>
      <c r="AH10" s="63">
        <f t="shared" ca="1" si="2"/>
        <v>0</v>
      </c>
      <c r="AI10" s="63">
        <f t="shared" ca="1" si="2"/>
        <v>0</v>
      </c>
      <c r="AK10" s="63">
        <f t="shared" ca="1" si="8"/>
        <v>0</v>
      </c>
      <c r="AL10" s="63">
        <f t="shared" ca="1" si="3"/>
        <v>0</v>
      </c>
      <c r="AM10" s="63">
        <f t="shared" ca="1" si="3"/>
        <v>0</v>
      </c>
      <c r="AN10" s="63">
        <f t="shared" ca="1" si="3"/>
        <v>0</v>
      </c>
      <c r="AO10" s="63">
        <f t="shared" ca="1" si="3"/>
        <v>0</v>
      </c>
      <c r="AP10" s="63">
        <f t="shared" ca="1" si="3"/>
        <v>0</v>
      </c>
      <c r="AQ10" s="63">
        <f t="shared" ca="1" si="3"/>
        <v>0</v>
      </c>
      <c r="AR10" s="63">
        <f t="shared" ca="1" si="3"/>
        <v>0</v>
      </c>
      <c r="AT10" s="63">
        <f t="shared" ca="1" si="9"/>
        <v>0</v>
      </c>
      <c r="AU10" s="63">
        <f t="shared" ca="1" si="4"/>
        <v>0</v>
      </c>
      <c r="AV10" s="63">
        <f t="shared" ca="1" si="4"/>
        <v>0</v>
      </c>
      <c r="AW10" s="63">
        <f t="shared" ca="1" si="4"/>
        <v>0</v>
      </c>
      <c r="AX10" s="63">
        <f t="shared" ca="1" si="4"/>
        <v>0</v>
      </c>
      <c r="AY10" s="63">
        <f t="shared" ca="1" si="4"/>
        <v>0</v>
      </c>
      <c r="AZ10" s="63">
        <f t="shared" ca="1" si="4"/>
        <v>0</v>
      </c>
      <c r="BA10" s="63">
        <f t="shared" ca="1" si="4"/>
        <v>0</v>
      </c>
      <c r="BB10" s="63">
        <f t="shared" ca="1" si="10"/>
        <v>0</v>
      </c>
      <c r="BC10" s="94" t="e">
        <f>D10*#REF!</f>
        <v>#REF!</v>
      </c>
      <c r="BD10" s="94" t="e">
        <f>E10*#REF!</f>
        <v>#REF!</v>
      </c>
      <c r="BE10" s="94" t="e">
        <f>F10*#REF!</f>
        <v>#REF!</v>
      </c>
    </row>
    <row r="11" spans="1:60" ht="15" thickTop="1">
      <c r="G11" s="74"/>
    </row>
  </sheetData>
  <sheetProtection algorithmName="SHA-512" hashValue="ds33ZwnZMbuH690M7MC0rTb/UbpKPPzbpnyvSL5128kiR+Zp+HGe3SpmTl6u+HFJZ/7mlXFD1os4XOA2NrOs9Q==" saltValue="OTjqS2XBqt3lS3HDA6oFqg==" spinCount="100000" sheet="1" objects="1" scenarios="1" selectLockedCells="1"/>
  <conditionalFormatting sqref="C7:F10">
    <cfRule type="expression" dxfId="8" priority="2">
      <formula>$C7=""</formula>
    </cfRule>
  </conditionalFormatting>
  <conditionalFormatting sqref="G7:G1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:G11">
    <cfRule type="expression" dxfId="7" priority="3">
      <formula>$C7=""</formula>
    </cfRule>
  </conditionalFormatting>
  <conditionalFormatting sqref="G1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ADA0-A2D5-45AC-A0C6-299C15BCE9B5}">
  <sheetPr codeName="Planilha12"/>
  <dimension ref="A1:BF34"/>
  <sheetViews>
    <sheetView showGridLines="0" zoomScale="90" zoomScaleNormal="90" workbookViewId="0"/>
  </sheetViews>
  <sheetFormatPr defaultColWidth="9.109375" defaultRowHeight="14.4"/>
  <cols>
    <col min="1" max="1" width="2.44140625" style="97" customWidth="1"/>
    <col min="2" max="2" width="1.5546875" style="97" customWidth="1"/>
    <col min="3" max="3" width="47.109375" style="97" customWidth="1"/>
    <col min="4" max="6" width="12.5546875" style="62" customWidth="1"/>
    <col min="7" max="7" width="13.5546875" style="62" customWidth="1"/>
    <col min="8" max="8" width="1.88671875" style="62" customWidth="1"/>
    <col min="9" max="9" width="47.109375" style="62" customWidth="1"/>
    <col min="10" max="12" width="12.5546875" style="62" customWidth="1"/>
    <col min="13" max="13" width="13.5546875" style="62" customWidth="1"/>
    <col min="14" max="21" width="14.5546875" style="62" customWidth="1"/>
    <col min="22" max="22" width="17.5546875" style="62" customWidth="1"/>
    <col min="23" max="55" width="9.109375" style="62" customWidth="1"/>
    <col min="56" max="58" width="10" style="62" customWidth="1"/>
    <col min="59" max="16384" width="9.109375" style="62"/>
  </cols>
  <sheetData>
    <row r="1" spans="1:58" s="56" customFormat="1" ht="39" customHeight="1">
      <c r="A1" s="95"/>
      <c r="B1" s="95"/>
      <c r="C1" s="95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  <c r="U1" s="55"/>
      <c r="V1" s="55"/>
      <c r="W1" s="55"/>
      <c r="X1" s="55"/>
    </row>
    <row r="2" spans="1:58" s="61" customFormat="1" ht="30" customHeight="1">
      <c r="A2" s="96"/>
      <c r="B2" s="96"/>
      <c r="C2" s="9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7"/>
      <c r="P2" s="57"/>
      <c r="Q2" s="57"/>
      <c r="R2" s="57"/>
      <c r="S2" s="57"/>
      <c r="T2" s="60"/>
      <c r="U2" s="60"/>
      <c r="V2" s="60"/>
      <c r="W2" s="60"/>
      <c r="X2" s="60"/>
    </row>
    <row r="3" spans="1:58" s="112" customFormat="1" ht="44.25" customHeight="1">
      <c r="C3" s="113" t="s">
        <v>141</v>
      </c>
      <c r="E3" s="114"/>
      <c r="F3" s="114"/>
    </row>
    <row r="4" spans="1:58" ht="7.5" customHeight="1"/>
    <row r="5" spans="1:58" hidden="1"/>
    <row r="6" spans="1:58" hidden="1"/>
    <row r="7" spans="1:58" ht="28.5" hidden="1" customHeight="1"/>
    <row r="8" spans="1:58" ht="5.25" customHeight="1" thickBot="1">
      <c r="E8" s="75"/>
    </row>
    <row r="9" spans="1:58" ht="27" customHeight="1" thickTop="1" thickBot="1">
      <c r="A9" s="63"/>
      <c r="B9" s="63"/>
      <c r="C9" s="100" t="s">
        <v>26</v>
      </c>
      <c r="D9" s="13" t="str">
        <f>'OKR R'!D9</f>
        <v>enero</v>
      </c>
      <c r="E9" s="13" t="str">
        <f>'OKR R'!E9</f>
        <v>febrero</v>
      </c>
      <c r="F9" s="13" t="str">
        <f>'OKR R'!F9</f>
        <v>marzo</v>
      </c>
      <c r="G9" s="13" t="s">
        <v>27</v>
      </c>
      <c r="I9" s="100" t="s">
        <v>26</v>
      </c>
      <c r="J9" s="13" t="str">
        <f>D9</f>
        <v>enero</v>
      </c>
      <c r="K9" s="13" t="str">
        <f t="shared" ref="K9:M9" si="0">E9</f>
        <v>febrero</v>
      </c>
      <c r="L9" s="13" t="str">
        <f t="shared" si="0"/>
        <v>marzo</v>
      </c>
      <c r="M9" s="13" t="str">
        <f t="shared" si="0"/>
        <v>curso%</v>
      </c>
      <c r="O9" s="82"/>
      <c r="P9" s="83"/>
      <c r="Q9" s="83"/>
      <c r="R9" s="83"/>
      <c r="S9" s="83"/>
      <c r="T9" s="83"/>
      <c r="U9" s="83"/>
      <c r="V9" s="83"/>
      <c r="W9" s="82"/>
      <c r="X9" s="83"/>
      <c r="Y9" s="83"/>
      <c r="Z9" s="83"/>
      <c r="AA9" s="83"/>
      <c r="AB9" s="83"/>
      <c r="AC9" s="83"/>
      <c r="AD9" s="83"/>
      <c r="AE9" s="82"/>
      <c r="AF9" s="83"/>
      <c r="AG9" s="83"/>
      <c r="AH9" s="83"/>
      <c r="AI9" s="83"/>
      <c r="AJ9" s="83"/>
      <c r="AK9" s="83"/>
      <c r="AL9" s="83"/>
      <c r="AM9" s="82"/>
      <c r="AN9" s="83"/>
      <c r="AO9" s="83"/>
      <c r="AP9" s="83"/>
      <c r="AQ9" s="83"/>
      <c r="AR9" s="83"/>
      <c r="AS9" s="83"/>
      <c r="AT9" s="83"/>
      <c r="AV9" s="83"/>
      <c r="AW9" s="83"/>
      <c r="AX9" s="83"/>
      <c r="AY9" s="83"/>
      <c r="AZ9" s="83"/>
      <c r="BA9" s="83"/>
      <c r="BB9" s="83"/>
    </row>
    <row r="10" spans="1:58" ht="24.75" customHeight="1" thickTop="1" thickBot="1">
      <c r="A10" s="63" t="str">
        <f>'OKR A1'!$D$5</f>
        <v>menores costos</v>
      </c>
      <c r="B10" s="63" t="str">
        <f>IF(A10=0,"",A10)</f>
        <v>menores costos</v>
      </c>
      <c r="C10" s="102" t="str">
        <f>Cad!$C$6&amp;" - "&amp;IF(Rel!A10=0,"",Rel!A10)</f>
        <v>finanzas - menores costos</v>
      </c>
      <c r="D10" s="103">
        <f>IFERROR('OKR A1'!K$13,"")</f>
        <v>0.25</v>
      </c>
      <c r="E10" s="103">
        <f>IFERROR('OKR A1'!L13,"")</f>
        <v>0.31666666666666665</v>
      </c>
      <c r="F10" s="103">
        <f>IFERROR('OKR A1'!M13,"")</f>
        <v>0.25</v>
      </c>
      <c r="G10" s="98">
        <f>IF(B10="","",SUM(D10:F10))</f>
        <v>0.81666666666666665</v>
      </c>
      <c r="H10" s="62" t="str">
        <f>IF(A22=0,"",A22)</f>
        <v>Desarrollar más hojas de cálculo</v>
      </c>
      <c r="I10" s="102" t="str">
        <f>Cad!$C$9&amp;" - "&amp;IF(Rel!A22=0,"",Rel!A22)</f>
        <v>producción - Desarrollar más hojas de cálculo</v>
      </c>
      <c r="J10" s="103">
        <f>IFERROR('OKR A4'!K$13,"")</f>
        <v>0.496</v>
      </c>
      <c r="K10" s="103">
        <f>IFERROR('OKR A4'!L$13,"")</f>
        <v>0.34199999999999997</v>
      </c>
      <c r="L10" s="103">
        <f>IFERROR('OKR A4'!M$13,"")</f>
        <v>0.19600000000000001</v>
      </c>
      <c r="M10" s="98">
        <f>IF(H10="","",SUM(J10:L10))</f>
        <v>1.034</v>
      </c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V10" s="82"/>
      <c r="AW10" s="82"/>
      <c r="AX10" s="82"/>
      <c r="AY10" s="82"/>
      <c r="AZ10" s="82"/>
      <c r="BA10" s="82"/>
      <c r="BB10" s="82"/>
      <c r="BC10" s="82"/>
      <c r="BD10" s="87"/>
      <c r="BE10" s="87"/>
      <c r="BF10" s="87"/>
    </row>
    <row r="11" spans="1:58" ht="24.75" customHeight="1" thickTop="1" thickBot="1">
      <c r="A11" s="63" t="str">
        <f>'OKR A1'!$D$14</f>
        <v>La mejora de margen de contribución</v>
      </c>
      <c r="B11" s="63" t="str">
        <f t="shared" ref="B11:B21" si="1">IF(A11=0,"",A11)</f>
        <v>La mejora de margen de contribución</v>
      </c>
      <c r="C11" s="101" t="str">
        <f>Cad!$C$6&amp;" - "&amp;IF(Rel!A11=0,"",Rel!A11)</f>
        <v>finanzas - La mejora de margen de contribución</v>
      </c>
      <c r="D11" s="103">
        <f>IFERROR('OKR A1'!K$22,"")</f>
        <v>0.192</v>
      </c>
      <c r="E11" s="103">
        <f>IFERROR('OKR A1'!L22,"")</f>
        <v>0.2</v>
      </c>
      <c r="F11" s="103">
        <f>IFERROR('OKR A1'!M22,"")</f>
        <v>0.14799999999999999</v>
      </c>
      <c r="G11" s="98">
        <f t="shared" ref="G11:G21" si="2">IF(B11="","",SUM(D11:F11))</f>
        <v>0.54</v>
      </c>
      <c r="H11" s="62" t="str">
        <f t="shared" ref="H11:H21" si="3">IF(A23=0,"",A23)</f>
        <v/>
      </c>
      <c r="I11" s="102" t="str">
        <f>Cad!$C$9&amp;" - "&amp;IF(Rel!A23=0,"",Rel!A23)</f>
        <v xml:space="preserve">producción - </v>
      </c>
      <c r="J11" s="103" t="str">
        <f>IFERROR('OKR A4'!K$22,"")</f>
        <v/>
      </c>
      <c r="K11" s="103" t="str">
        <f>IFERROR('OKR A4'!L$22,"")</f>
        <v/>
      </c>
      <c r="L11" s="103" t="str">
        <f>IFERROR('OKR A4'!M$22,"")</f>
        <v/>
      </c>
      <c r="M11" s="98" t="str">
        <f t="shared" ref="M11:M21" si="4">IF(H11="","",SUM(J11:L11))</f>
        <v/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V11" s="82"/>
      <c r="AW11" s="82"/>
      <c r="AX11" s="82"/>
      <c r="AY11" s="82"/>
      <c r="AZ11" s="82"/>
      <c r="BA11" s="82"/>
      <c r="BB11" s="82"/>
      <c r="BC11" s="82"/>
      <c r="BD11" s="87"/>
      <c r="BE11" s="87"/>
      <c r="BF11" s="87"/>
    </row>
    <row r="12" spans="1:58" ht="24.75" customHeight="1" thickTop="1" thickBot="1">
      <c r="A12" s="63">
        <f>'OKR A1'!$D$23</f>
        <v>0</v>
      </c>
      <c r="B12" s="63" t="str">
        <f t="shared" si="1"/>
        <v/>
      </c>
      <c r="C12" s="101" t="str">
        <f>Cad!$C$6&amp;" - "&amp;IF(Rel!A12=0,"",Rel!A12)</f>
        <v xml:space="preserve">finanzas - </v>
      </c>
      <c r="D12" s="103" t="str">
        <f>IFERROR('OKR A1'!K$31,"")</f>
        <v/>
      </c>
      <c r="E12" s="103" t="str">
        <f>IFERROR('OKR A1'!L31,"")</f>
        <v/>
      </c>
      <c r="F12" s="103" t="str">
        <f>IFERROR('OKR A1'!M31,"")</f>
        <v/>
      </c>
      <c r="G12" s="98" t="str">
        <f t="shared" si="2"/>
        <v/>
      </c>
      <c r="H12" s="62" t="str">
        <f t="shared" si="3"/>
        <v/>
      </c>
      <c r="I12" s="102" t="str">
        <f>Cad!$C$9&amp;" - "&amp;IF(Rel!A24=0,"",Rel!A24)</f>
        <v xml:space="preserve">producción - </v>
      </c>
      <c r="J12" s="103" t="str">
        <f>IFERROR('OKR A4'!K$31,"")</f>
        <v/>
      </c>
      <c r="K12" s="103" t="str">
        <f>IFERROR('OKR A4'!L$31,"")</f>
        <v/>
      </c>
      <c r="L12" s="103" t="str">
        <f>IFERROR('OKR A4'!M$31,"")</f>
        <v/>
      </c>
      <c r="M12" s="98" t="str">
        <f t="shared" si="4"/>
        <v/>
      </c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V12" s="82"/>
      <c r="AW12" s="82"/>
      <c r="AX12" s="82"/>
      <c r="AY12" s="82"/>
      <c r="AZ12" s="82"/>
      <c r="BA12" s="82"/>
      <c r="BB12" s="82"/>
      <c r="BC12" s="82"/>
      <c r="BD12" s="87"/>
      <c r="BE12" s="87"/>
      <c r="BF12" s="87"/>
    </row>
    <row r="13" spans="1:58" ht="24.75" customHeight="1" thickTop="1" thickBot="1">
      <c r="A13" s="63">
        <f>'OKR A1'!$D$32</f>
        <v>0</v>
      </c>
      <c r="B13" s="63" t="str">
        <f t="shared" si="1"/>
        <v/>
      </c>
      <c r="C13" s="101" t="str">
        <f>Cad!$C$6&amp;" - "&amp;IF(Rel!A13=0,"",Rel!A13)</f>
        <v xml:space="preserve">finanzas - </v>
      </c>
      <c r="D13" s="103" t="str">
        <f>IFERROR('OKR A1'!K$40,"")</f>
        <v/>
      </c>
      <c r="E13" s="103" t="str">
        <f>IFERROR('OKR A1'!L40,"")</f>
        <v/>
      </c>
      <c r="F13" s="103" t="str">
        <f>IFERROR('OKR A1'!M40,"")</f>
        <v/>
      </c>
      <c r="G13" s="98" t="str">
        <f t="shared" si="2"/>
        <v/>
      </c>
      <c r="H13" s="62" t="str">
        <f t="shared" si="3"/>
        <v/>
      </c>
      <c r="I13" s="102" t="str">
        <f>Cad!$C$9&amp;" - "&amp;IF(Rel!A25=0,"",Rel!A25)</f>
        <v xml:space="preserve">producción - </v>
      </c>
      <c r="J13" s="103" t="str">
        <f>IFERROR('OKR A4'!K$40,"")</f>
        <v/>
      </c>
      <c r="K13" s="103" t="str">
        <f>IFERROR('OKR A4'!L$40,"")</f>
        <v/>
      </c>
      <c r="L13" s="103" t="str">
        <f>IFERROR('OKR A4'!M$40,"")</f>
        <v/>
      </c>
      <c r="M13" s="98" t="str">
        <f t="shared" si="4"/>
        <v/>
      </c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V13" s="82"/>
      <c r="AW13" s="82"/>
      <c r="AX13" s="82"/>
      <c r="AY13" s="82"/>
      <c r="AZ13" s="82"/>
      <c r="BA13" s="82"/>
      <c r="BB13" s="82"/>
      <c r="BC13" s="82"/>
      <c r="BD13" s="87"/>
      <c r="BE13" s="87"/>
      <c r="BF13" s="87"/>
    </row>
    <row r="14" spans="1:58" ht="24.75" customHeight="1" thickTop="1" thickBot="1">
      <c r="A14" s="63" t="str">
        <f>'OKR A2'!$D$5</f>
        <v>Aumentar las negociaciones en curso</v>
      </c>
      <c r="B14" s="63" t="str">
        <f t="shared" si="1"/>
        <v>Aumentar las negociaciones en curso</v>
      </c>
      <c r="C14" s="101" t="str">
        <f>Cad!$C$7&amp;" - "&amp;IF(Rel!A14=0,"",Rel!A14)</f>
        <v>comercial - Aumentar las negociaciones en curso</v>
      </c>
      <c r="D14" s="103">
        <f>IFERROR('OKR A2'!K$13,"")</f>
        <v>0.48</v>
      </c>
      <c r="E14" s="103">
        <f>IFERROR('OKR A2'!L$13,"")</f>
        <v>0.5</v>
      </c>
      <c r="F14" s="103">
        <f>IFERROR('OKR A2'!M$13,"")</f>
        <v>0.37</v>
      </c>
      <c r="G14" s="98">
        <f t="shared" si="2"/>
        <v>1.35</v>
      </c>
      <c r="H14" s="62" t="str">
        <f t="shared" si="3"/>
        <v>1 en el marcador</v>
      </c>
      <c r="I14" s="102" t="str">
        <f>Cad!$C$10&amp;" - "&amp;IF(Rel!A26=0,"",Rel!A26)</f>
        <v>mercadeo - 1 en el marcador</v>
      </c>
      <c r="J14" s="103">
        <f>IFERROR('OKR A5'!K$13,"")</f>
        <v>0.2</v>
      </c>
      <c r="K14" s="103">
        <f>IFERROR('OKR A5'!L$13,"")</f>
        <v>0.4</v>
      </c>
      <c r="L14" s="103">
        <f>IFERROR('OKR A5'!M$13,"")</f>
        <v>0.2</v>
      </c>
      <c r="M14" s="98">
        <f t="shared" si="4"/>
        <v>0.8</v>
      </c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V14" s="82"/>
      <c r="AW14" s="82"/>
      <c r="AX14" s="82"/>
      <c r="AY14" s="82"/>
      <c r="AZ14" s="82"/>
      <c r="BA14" s="82"/>
      <c r="BB14" s="82"/>
      <c r="BC14" s="82"/>
      <c r="BD14" s="87"/>
      <c r="BE14" s="87"/>
      <c r="BF14" s="87"/>
    </row>
    <row r="15" spans="1:58" ht="24.75" customHeight="1" thickTop="1" thickBot="1">
      <c r="A15" s="63" t="str">
        <f>'OKR A2'!$D$14</f>
        <v>Mejorar el rendimiento del embudo de ventas</v>
      </c>
      <c r="B15" s="63" t="str">
        <f t="shared" si="1"/>
        <v>Mejorar el rendimiento del embudo de ventas</v>
      </c>
      <c r="C15" s="101" t="str">
        <f>Cad!$C$7&amp;" - "&amp;IF(Rel!A15=0,"",Rel!A15)</f>
        <v>comercial - Mejorar el rendimiento del embudo de ventas</v>
      </c>
      <c r="D15" s="103">
        <f>IFERROR('OKR A2'!K$22,"")</f>
        <v>0.17088888888888887</v>
      </c>
      <c r="E15" s="103">
        <f>IFERROR('OKR A2'!L$22,"")</f>
        <v>0.18000000000000002</v>
      </c>
      <c r="F15" s="103">
        <f>IFERROR('OKR A2'!M$22,"")</f>
        <v>4.7166666666666662E-2</v>
      </c>
      <c r="G15" s="98">
        <f t="shared" si="2"/>
        <v>0.39805555555555561</v>
      </c>
      <c r="H15" s="62" t="str">
        <f t="shared" si="3"/>
        <v>2 en el marcador</v>
      </c>
      <c r="I15" s="102" t="str">
        <f>Cad!$C$10&amp;" - "&amp;IF(Rel!A27=0,"",Rel!A27)</f>
        <v>mercadeo - 2 en el marcador</v>
      </c>
      <c r="J15" s="103">
        <f>IFERROR('OKR A5'!K$22,"")</f>
        <v>0.2</v>
      </c>
      <c r="K15" s="103">
        <f>IFERROR('OKR A5'!L$22,"")</f>
        <v>0.4</v>
      </c>
      <c r="L15" s="103">
        <f>IFERROR('OKR A5'!M$22,"")</f>
        <v>0.4</v>
      </c>
      <c r="M15" s="98">
        <f t="shared" si="4"/>
        <v>1</v>
      </c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V15" s="82"/>
      <c r="AW15" s="82"/>
      <c r="AX15" s="82"/>
      <c r="AY15" s="82"/>
      <c r="AZ15" s="82"/>
      <c r="BA15" s="82"/>
      <c r="BB15" s="82"/>
      <c r="BC15" s="82"/>
      <c r="BD15" s="87"/>
      <c r="BE15" s="87"/>
      <c r="BF15" s="87"/>
    </row>
    <row r="16" spans="1:58" ht="24.75" customHeight="1" thickTop="1" thickBot="1">
      <c r="A16" s="63" t="str">
        <f>'OKR A2'!$D$23</f>
        <v>Objetivo 15</v>
      </c>
      <c r="B16" s="63" t="str">
        <f t="shared" si="1"/>
        <v>Objetivo 15</v>
      </c>
      <c r="C16" s="101" t="str">
        <f>Cad!$C$7&amp;" - "&amp;IF(Rel!A16=0,"",Rel!A16)</f>
        <v>comercial - Objetivo 15</v>
      </c>
      <c r="D16" s="103">
        <f>IFERROR('OKR A2'!K$31,"")</f>
        <v>0.10250000000000001</v>
      </c>
      <c r="E16" s="103">
        <f>IFERROR('OKR A2'!L$31,"")</f>
        <v>9.4166666666666662E-2</v>
      </c>
      <c r="F16" s="103">
        <f>IFERROR('OKR A2'!M$31,"")</f>
        <v>4.5833333333333337E-2</v>
      </c>
      <c r="G16" s="98">
        <f t="shared" si="2"/>
        <v>0.24249999999999999</v>
      </c>
      <c r="H16" s="62" t="str">
        <f t="shared" si="3"/>
        <v>objetivo 3</v>
      </c>
      <c r="I16" s="102" t="str">
        <f>Cad!$C$10&amp;" - "&amp;IF(Rel!A28=0,"",Rel!A28)</f>
        <v>mercadeo - objetivo 3</v>
      </c>
      <c r="J16" s="103">
        <f>IFERROR('OKR A5'!K$31,"")</f>
        <v>0.2</v>
      </c>
      <c r="K16" s="103">
        <f>IFERROR('OKR A5'!L$31,"")</f>
        <v>0.3</v>
      </c>
      <c r="L16" s="103">
        <f>IFERROR('OKR A5'!M$31,"")</f>
        <v>0.34</v>
      </c>
      <c r="M16" s="98">
        <f t="shared" si="4"/>
        <v>0.84000000000000008</v>
      </c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V16" s="82"/>
      <c r="AW16" s="82"/>
      <c r="AX16" s="82"/>
      <c r="AY16" s="82"/>
      <c r="AZ16" s="82"/>
      <c r="BA16" s="82"/>
      <c r="BB16" s="82"/>
      <c r="BC16" s="82"/>
      <c r="BD16" s="87"/>
      <c r="BE16" s="87"/>
      <c r="BF16" s="87"/>
    </row>
    <row r="17" spans="1:58" ht="24.75" customHeight="1" thickTop="1" thickBot="1">
      <c r="A17" s="63">
        <f>'OKR A2'!$D$32</f>
        <v>0</v>
      </c>
      <c r="B17" s="63" t="str">
        <f t="shared" si="1"/>
        <v/>
      </c>
      <c r="C17" s="101" t="str">
        <f>Cad!$C$7&amp;" - "&amp;IF(Rel!A17=0,"",Rel!A17)</f>
        <v xml:space="preserve">comercial - </v>
      </c>
      <c r="D17" s="103" t="str">
        <f>IFERROR('OKR A2'!K$40,"")</f>
        <v/>
      </c>
      <c r="E17" s="103" t="str">
        <f>IFERROR('OKR A2'!L$40,"")</f>
        <v/>
      </c>
      <c r="F17" s="103" t="str">
        <f>IFERROR('OKR A2'!M$40,"")</f>
        <v/>
      </c>
      <c r="G17" s="98" t="str">
        <f t="shared" si="2"/>
        <v/>
      </c>
      <c r="H17" s="62" t="str">
        <f t="shared" si="3"/>
        <v>objetivo 4</v>
      </c>
      <c r="I17" s="102" t="str">
        <f>Cad!$C$10&amp;" - "&amp;IF(Rel!A29=0,"",Rel!A29)</f>
        <v>mercadeo - objetivo 4</v>
      </c>
      <c r="J17" s="103">
        <f>IFERROR('OKR A5'!K$40,"")</f>
        <v>0.2</v>
      </c>
      <c r="K17" s="103">
        <f>IFERROR('OKR A5'!L$40,"")</f>
        <v>0.1</v>
      </c>
      <c r="L17" s="103">
        <f>IFERROR('OKR A5'!M$40,"")</f>
        <v>0.1</v>
      </c>
      <c r="M17" s="98">
        <f t="shared" si="4"/>
        <v>0.4</v>
      </c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V17" s="82"/>
      <c r="AW17" s="82"/>
      <c r="AX17" s="82"/>
      <c r="AY17" s="82"/>
      <c r="AZ17" s="82"/>
      <c r="BA17" s="82"/>
      <c r="BB17" s="82"/>
      <c r="BC17" s="82"/>
      <c r="BD17" s="87"/>
      <c r="BE17" s="87"/>
      <c r="BF17" s="87"/>
    </row>
    <row r="18" spans="1:58" ht="24.75" customHeight="1" thickTop="1" thickBot="1">
      <c r="A18" s="63" t="str">
        <f>'OKR A3'!$D$5</f>
        <v>Mejorar el clima organizacional</v>
      </c>
      <c r="B18" s="63" t="str">
        <f t="shared" si="1"/>
        <v>Mejorar el clima organizacional</v>
      </c>
      <c r="C18" s="101" t="str">
        <f>Cad!$C$8&amp;" - "&amp;IF(Rel!A18=0,"",Rel!A18)</f>
        <v>Recursos humanos - Mejorar el clima organizacional</v>
      </c>
      <c r="D18" s="103">
        <f>IFERROR('OKR A3'!K$13,"")</f>
        <v>0.12225555555555553</v>
      </c>
      <c r="E18" s="103">
        <f>IFERROR('OKR A3'!L$13,"")</f>
        <v>0.13502777777777777</v>
      </c>
      <c r="F18" s="103">
        <f>IFERROR('OKR A3'!M$13,"")</f>
        <v>3.7577777777777779E-2</v>
      </c>
      <c r="G18" s="98">
        <f t="shared" si="2"/>
        <v>0.29486111111111107</v>
      </c>
      <c r="H18" s="62" t="str">
        <f t="shared" si="3"/>
        <v/>
      </c>
      <c r="I18" s="102" t="str">
        <f>Cad!$C$11&amp;" - "&amp;IF(Rel!A30=0,"",Rel!A30)</f>
        <v xml:space="preserve">- - </v>
      </c>
      <c r="J18" s="103" t="str">
        <f>IFERROR('OKR A6'!K$13,"")</f>
        <v/>
      </c>
      <c r="K18" s="103" t="str">
        <f>IFERROR('OKR A6'!L$13,"")</f>
        <v/>
      </c>
      <c r="L18" s="103" t="str">
        <f>IFERROR('OKR A6'!M$13,"")</f>
        <v/>
      </c>
      <c r="M18" s="98" t="str">
        <f t="shared" si="4"/>
        <v/>
      </c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V18" s="82"/>
      <c r="AW18" s="82"/>
      <c r="AX18" s="82"/>
      <c r="AY18" s="82"/>
      <c r="AZ18" s="82"/>
      <c r="BA18" s="82"/>
      <c r="BB18" s="82"/>
      <c r="BC18" s="82"/>
      <c r="BD18" s="87"/>
      <c r="BE18" s="87"/>
      <c r="BF18" s="87"/>
    </row>
    <row r="19" spans="1:58" ht="24.75" customHeight="1" thickTop="1" thickBot="1">
      <c r="A19" s="63" t="str">
        <f>'OKR A3'!$D$14</f>
        <v>Hacer más entrenamiento</v>
      </c>
      <c r="B19" s="63" t="str">
        <f t="shared" si="1"/>
        <v>Hacer más entrenamiento</v>
      </c>
      <c r="C19" s="101" t="str">
        <f>Cad!$C$8&amp;" - "&amp;IF(Rel!A19=0,"",Rel!A19)</f>
        <v>Recursos humanos - Hacer más entrenamiento</v>
      </c>
      <c r="D19" s="103">
        <f>IFERROR('OKR A3'!K$22,"")</f>
        <v>0.12225555555555553</v>
      </c>
      <c r="E19" s="103">
        <f>IFERROR('OKR A3'!L$22,"")</f>
        <v>0.13502777777777777</v>
      </c>
      <c r="F19" s="103">
        <f>IFERROR('OKR A3'!M$22,"")</f>
        <v>3.7577777777777779E-2</v>
      </c>
      <c r="G19" s="98">
        <f t="shared" si="2"/>
        <v>0.29486111111111107</v>
      </c>
      <c r="H19" s="62" t="str">
        <f t="shared" si="3"/>
        <v/>
      </c>
      <c r="I19" s="102" t="str">
        <f>Cad!$C$11&amp;" - "&amp;IF(Rel!A31=0,"",Rel!A31)</f>
        <v xml:space="preserve">- - </v>
      </c>
      <c r="J19" s="103" t="str">
        <f>IFERROR('OKR A6'!K$22,"")</f>
        <v/>
      </c>
      <c r="K19" s="103" t="str">
        <f>IFERROR('OKR A6'!L$22,"")</f>
        <v/>
      </c>
      <c r="L19" s="103" t="str">
        <f>IFERROR('OKR A6'!M$22,"")</f>
        <v/>
      </c>
      <c r="M19" s="98" t="str">
        <f t="shared" si="4"/>
        <v/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V19" s="82"/>
      <c r="AW19" s="82"/>
      <c r="AX19" s="82"/>
      <c r="AY19" s="82"/>
      <c r="AZ19" s="82"/>
      <c r="BA19" s="82"/>
      <c r="BB19" s="82"/>
      <c r="BC19" s="82"/>
      <c r="BD19" s="87"/>
      <c r="BE19" s="87"/>
      <c r="BF19" s="87"/>
    </row>
    <row r="20" spans="1:58" ht="24.75" customHeight="1" thickTop="1" thickBot="1">
      <c r="A20" s="63" t="str">
        <f>'OKR A3'!$D$23</f>
        <v>Objetivo 19</v>
      </c>
      <c r="B20" s="63" t="str">
        <f t="shared" si="1"/>
        <v>Objetivo 19</v>
      </c>
      <c r="C20" s="101" t="str">
        <f>Cad!$C$8&amp;" - "&amp;IF(Rel!A20=0,"",Rel!A20)</f>
        <v>Recursos humanos - Objetivo 19</v>
      </c>
      <c r="D20" s="103">
        <f>IFERROR('OKR A3'!K$31,"")</f>
        <v>0.10922222222222222</v>
      </c>
      <c r="E20" s="103">
        <f>IFERROR('OKR A3'!L$31,"")</f>
        <v>0.11616666666666667</v>
      </c>
      <c r="F20" s="103">
        <f>IFERROR('OKR A3'!M$31,"")</f>
        <v>4.4038888888888891E-2</v>
      </c>
      <c r="G20" s="98">
        <f t="shared" si="2"/>
        <v>0.26942777777777777</v>
      </c>
      <c r="H20" s="62" t="str">
        <f t="shared" si="3"/>
        <v/>
      </c>
      <c r="I20" s="102" t="str">
        <f>Cad!$C$11&amp;" - "&amp;IF(Rel!A32=0,"",Rel!A32)</f>
        <v xml:space="preserve">- - </v>
      </c>
      <c r="J20" s="103" t="str">
        <f>IFERROR('OKR A6'!K$31,"")</f>
        <v/>
      </c>
      <c r="K20" s="103" t="str">
        <f>IFERROR('OKR A6'!L$31,"")</f>
        <v/>
      </c>
      <c r="L20" s="103" t="str">
        <f>IFERROR('OKR A6'!M$31,"")</f>
        <v/>
      </c>
      <c r="M20" s="98" t="str">
        <f t="shared" si="4"/>
        <v/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V20" s="82"/>
      <c r="AW20" s="82"/>
      <c r="AX20" s="82"/>
      <c r="AY20" s="82"/>
      <c r="AZ20" s="82"/>
      <c r="BA20" s="82"/>
      <c r="BB20" s="82"/>
      <c r="BC20" s="82"/>
      <c r="BD20" s="87"/>
      <c r="BE20" s="87"/>
      <c r="BF20" s="87"/>
    </row>
    <row r="21" spans="1:58" ht="24.75" customHeight="1" thickTop="1" thickBot="1">
      <c r="A21" s="63">
        <f>'OKR A3'!$D$32</f>
        <v>0</v>
      </c>
      <c r="B21" s="63" t="str">
        <f t="shared" si="1"/>
        <v/>
      </c>
      <c r="C21" s="101" t="str">
        <f>Cad!$C$8&amp;" - "&amp;IF(Rel!A21=0,"",Rel!A21)</f>
        <v xml:space="preserve">Recursos humanos - </v>
      </c>
      <c r="D21" s="103" t="str">
        <f>IFERROR('OKR A3'!K$40,"")</f>
        <v/>
      </c>
      <c r="E21" s="103" t="str">
        <f>IFERROR('OKR A3'!L$40,"")</f>
        <v/>
      </c>
      <c r="F21" s="103" t="str">
        <f>IFERROR('OKR A3'!M$40,"")</f>
        <v/>
      </c>
      <c r="G21" s="98" t="str">
        <f t="shared" si="2"/>
        <v/>
      </c>
      <c r="H21" s="62" t="str">
        <f t="shared" si="3"/>
        <v/>
      </c>
      <c r="I21" s="102" t="str">
        <f>Cad!$C$11&amp;" - "&amp;IF(Rel!A33=0,"",Rel!A33)</f>
        <v xml:space="preserve">- - </v>
      </c>
      <c r="J21" s="103" t="str">
        <f>IFERROR('OKR A6'!K$40,"")</f>
        <v/>
      </c>
      <c r="K21" s="103" t="str">
        <f>IFERROR('OKR A6'!L$40,"")</f>
        <v/>
      </c>
      <c r="L21" s="103" t="str">
        <f>IFERROR('OKR A6'!M$40,"")</f>
        <v/>
      </c>
      <c r="M21" s="98" t="str">
        <f t="shared" si="4"/>
        <v/>
      </c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V21" s="82"/>
      <c r="AW21" s="82"/>
      <c r="AX21" s="82"/>
      <c r="AY21" s="82"/>
      <c r="AZ21" s="82"/>
      <c r="BA21" s="82"/>
      <c r="BB21" s="82"/>
      <c r="BC21" s="82"/>
      <c r="BD21" s="87"/>
      <c r="BE21" s="87"/>
      <c r="BF21" s="87"/>
    </row>
    <row r="22" spans="1:58" ht="30" customHeight="1" thickTop="1">
      <c r="A22" s="63" t="str">
        <f>'OKR A4'!$D$5</f>
        <v>Desarrollar más hojas de cálculo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V22" s="82"/>
      <c r="AW22" s="82"/>
      <c r="AX22" s="82"/>
      <c r="AY22" s="82"/>
      <c r="AZ22" s="82"/>
      <c r="BA22" s="82"/>
      <c r="BB22" s="82"/>
      <c r="BC22" s="82"/>
      <c r="BD22" s="87"/>
      <c r="BE22" s="87"/>
      <c r="BF22" s="87"/>
    </row>
    <row r="23" spans="1:58" ht="30" customHeight="1">
      <c r="A23" s="63">
        <f>'OKR A4'!$D$14</f>
        <v>0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V23" s="82"/>
      <c r="AW23" s="82"/>
      <c r="AX23" s="82"/>
      <c r="AY23" s="82"/>
      <c r="AZ23" s="82"/>
      <c r="BA23" s="82"/>
      <c r="BB23" s="82"/>
      <c r="BC23" s="82"/>
      <c r="BD23" s="87"/>
      <c r="BE23" s="87"/>
      <c r="BF23" s="87"/>
    </row>
    <row r="24" spans="1:58" ht="30" customHeight="1">
      <c r="A24" s="63">
        <f>'OKR A4'!$D$23</f>
        <v>0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V24" s="82"/>
      <c r="AW24" s="82"/>
      <c r="AX24" s="82"/>
      <c r="AY24" s="82"/>
      <c r="AZ24" s="82"/>
      <c r="BA24" s="82"/>
      <c r="BB24" s="82"/>
      <c r="BC24" s="82"/>
      <c r="BD24" s="87"/>
      <c r="BE24" s="87"/>
      <c r="BF24" s="87"/>
    </row>
    <row r="25" spans="1:58" ht="30" customHeight="1">
      <c r="A25" s="63">
        <f>'OKR A4'!$D$32</f>
        <v>0</v>
      </c>
      <c r="B25" s="63"/>
      <c r="C25" s="63"/>
      <c r="D25" s="63"/>
      <c r="E25" s="63"/>
      <c r="F25" s="63"/>
      <c r="G25" s="63"/>
      <c r="H25" s="110"/>
      <c r="I25" s="110"/>
      <c r="J25" s="110"/>
      <c r="K25" s="110"/>
      <c r="L25" s="110"/>
      <c r="M25" s="110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V25" s="82"/>
      <c r="AW25" s="82"/>
      <c r="AX25" s="82"/>
      <c r="AY25" s="82"/>
      <c r="AZ25" s="82"/>
      <c r="BA25" s="82"/>
      <c r="BB25" s="82"/>
      <c r="BC25" s="82"/>
      <c r="BD25" s="87"/>
      <c r="BE25" s="87"/>
      <c r="BF25" s="87"/>
    </row>
    <row r="26" spans="1:58" ht="30" customHeight="1">
      <c r="A26" s="63" t="str">
        <f>'OKR A5'!$D$5</f>
        <v>1 en el marcador</v>
      </c>
      <c r="B26" s="63"/>
      <c r="C26" s="63"/>
      <c r="D26" s="63"/>
      <c r="E26" s="63"/>
      <c r="F26" s="63"/>
      <c r="G26" s="63"/>
      <c r="H26" s="110"/>
      <c r="I26" s="110"/>
      <c r="J26" s="110"/>
      <c r="K26" s="110"/>
      <c r="L26" s="110"/>
      <c r="M26" s="110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V26" s="82"/>
      <c r="AW26" s="82"/>
      <c r="AX26" s="82"/>
      <c r="AY26" s="82"/>
      <c r="AZ26" s="82"/>
      <c r="BA26" s="82"/>
      <c r="BB26" s="82"/>
      <c r="BC26" s="82"/>
      <c r="BD26" s="87"/>
      <c r="BE26" s="87"/>
      <c r="BF26" s="87"/>
    </row>
    <row r="27" spans="1:58" ht="30" customHeight="1">
      <c r="A27" s="63" t="str">
        <f>'OKR A5'!$D$14</f>
        <v>2 en el marcador</v>
      </c>
      <c r="B27" s="63"/>
      <c r="C27" s="63"/>
      <c r="D27" s="63"/>
      <c r="E27" s="63"/>
      <c r="F27" s="63"/>
      <c r="G27" s="63"/>
      <c r="H27" s="110"/>
      <c r="I27" s="110"/>
      <c r="J27" s="110"/>
      <c r="K27" s="110"/>
      <c r="L27" s="110"/>
      <c r="M27" s="110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V27" s="82"/>
      <c r="AW27" s="82"/>
      <c r="AX27" s="82"/>
      <c r="AY27" s="82"/>
      <c r="AZ27" s="82"/>
      <c r="BA27" s="82"/>
      <c r="BB27" s="82"/>
      <c r="BC27" s="82"/>
      <c r="BD27" s="87"/>
      <c r="BE27" s="87"/>
      <c r="BF27" s="87"/>
    </row>
    <row r="28" spans="1:58" ht="30" customHeight="1">
      <c r="A28" s="63" t="str">
        <f>'OKR A5'!$D$23</f>
        <v>objetivo 3</v>
      </c>
      <c r="B28" s="63"/>
      <c r="C28" s="63"/>
      <c r="D28" s="63"/>
      <c r="E28" s="63"/>
      <c r="F28" s="63"/>
      <c r="G28" s="63"/>
      <c r="H28" s="110"/>
      <c r="I28" s="110"/>
      <c r="J28" s="110"/>
      <c r="K28" s="110"/>
      <c r="L28" s="110"/>
      <c r="M28" s="110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V28" s="82"/>
      <c r="AW28" s="82"/>
      <c r="AX28" s="82"/>
      <c r="AY28" s="82"/>
      <c r="AZ28" s="82"/>
      <c r="BA28" s="82"/>
      <c r="BB28" s="82"/>
      <c r="BC28" s="82"/>
      <c r="BD28" s="87"/>
      <c r="BE28" s="87"/>
      <c r="BF28" s="87"/>
    </row>
    <row r="29" spans="1:58" ht="30" customHeight="1">
      <c r="A29" s="63" t="str">
        <f>'OKR A5'!$D$32</f>
        <v>objetivo 4</v>
      </c>
      <c r="B29" s="63"/>
      <c r="C29" s="63"/>
      <c r="D29" s="63"/>
      <c r="E29" s="63"/>
      <c r="F29" s="63"/>
      <c r="G29" s="63"/>
      <c r="H29" s="110"/>
      <c r="I29" s="110"/>
      <c r="J29" s="110"/>
      <c r="K29" s="110"/>
      <c r="L29" s="110"/>
      <c r="M29" s="110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V29" s="82"/>
      <c r="AW29" s="82"/>
      <c r="AX29" s="82"/>
      <c r="AY29" s="82"/>
      <c r="AZ29" s="82"/>
      <c r="BA29" s="82"/>
      <c r="BB29" s="82"/>
      <c r="BC29" s="82"/>
      <c r="BD29" s="87"/>
      <c r="BE29" s="87"/>
      <c r="BF29" s="87"/>
    </row>
    <row r="30" spans="1:58" ht="30" customHeight="1">
      <c r="A30" s="63">
        <f>'OKR A6'!$D$5</f>
        <v>0</v>
      </c>
      <c r="B30" s="63"/>
      <c r="C30" s="63"/>
      <c r="D30" s="63"/>
      <c r="E30" s="63"/>
      <c r="F30" s="63"/>
      <c r="G30" s="63"/>
      <c r="H30" s="110"/>
      <c r="I30" s="110"/>
      <c r="J30" s="110"/>
      <c r="K30" s="110"/>
      <c r="L30" s="110"/>
      <c r="M30" s="110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V30" s="82"/>
      <c r="AW30" s="82"/>
      <c r="AX30" s="82"/>
      <c r="AY30" s="82"/>
      <c r="AZ30" s="82"/>
      <c r="BA30" s="82"/>
      <c r="BB30" s="82"/>
      <c r="BC30" s="82"/>
      <c r="BD30" s="87"/>
      <c r="BE30" s="87"/>
      <c r="BF30" s="87"/>
    </row>
    <row r="31" spans="1:58" ht="30" customHeight="1">
      <c r="A31" s="63">
        <f>'OKR A6'!$D$14</f>
        <v>0</v>
      </c>
      <c r="B31" s="63"/>
      <c r="C31" s="63"/>
      <c r="D31" s="63"/>
      <c r="E31" s="63"/>
      <c r="F31" s="63"/>
      <c r="G31" s="63"/>
      <c r="H31" s="110"/>
      <c r="I31" s="110"/>
      <c r="J31" s="110"/>
      <c r="K31" s="110"/>
      <c r="L31" s="110"/>
      <c r="M31" s="110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V31" s="82"/>
      <c r="AW31" s="82"/>
      <c r="AX31" s="82"/>
      <c r="AY31" s="82"/>
      <c r="AZ31" s="82"/>
      <c r="BA31" s="82"/>
      <c r="BB31" s="82"/>
      <c r="BC31" s="82"/>
      <c r="BD31" s="87"/>
      <c r="BE31" s="87"/>
      <c r="BF31" s="87"/>
    </row>
    <row r="32" spans="1:58" ht="30" customHeight="1">
      <c r="A32" s="63">
        <f>'OKR A6'!$D$23</f>
        <v>0</v>
      </c>
      <c r="B32" s="63"/>
      <c r="C32" s="63"/>
      <c r="D32" s="63"/>
      <c r="E32" s="63"/>
      <c r="F32" s="63"/>
      <c r="G32" s="63"/>
      <c r="H32" s="110"/>
      <c r="I32" s="110"/>
      <c r="J32" s="110"/>
      <c r="K32" s="110"/>
      <c r="L32" s="110"/>
      <c r="M32" s="110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V32" s="82"/>
      <c r="AW32" s="82"/>
      <c r="AX32" s="82"/>
      <c r="AY32" s="82"/>
      <c r="AZ32" s="82"/>
      <c r="BA32" s="82"/>
      <c r="BB32" s="82"/>
      <c r="BC32" s="82"/>
      <c r="BD32" s="87"/>
      <c r="BE32" s="87"/>
      <c r="BF32" s="87"/>
    </row>
    <row r="33" spans="1:58" ht="30" customHeight="1">
      <c r="A33" s="63">
        <f>'OKR A6'!$D$32</f>
        <v>0</v>
      </c>
      <c r="B33" s="63"/>
      <c r="C33" s="63"/>
      <c r="D33" s="63"/>
      <c r="E33" s="63"/>
      <c r="F33" s="63"/>
      <c r="G33" s="63"/>
      <c r="H33" s="110"/>
      <c r="I33" s="110"/>
      <c r="J33" s="110"/>
      <c r="K33" s="110"/>
      <c r="L33" s="110"/>
      <c r="M33" s="110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V33" s="82"/>
      <c r="AW33" s="82"/>
      <c r="AX33" s="82"/>
      <c r="AY33" s="82"/>
      <c r="AZ33" s="82"/>
      <c r="BA33" s="82"/>
      <c r="BB33" s="82"/>
      <c r="BC33" s="82"/>
      <c r="BD33" s="87"/>
      <c r="BE33" s="87"/>
      <c r="BF33" s="87"/>
    </row>
    <row r="34" spans="1:58"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</row>
  </sheetData>
  <sheetProtection algorithmName="SHA-512" hashValue="sDL3OMuj8eQSymunmrdibhdeeT/n19XAW6O4Gz3TEEjpqY9c8E05Ls+FzX7Lx6HXkzFpIGq/YSNU69hpgBQo4w==" saltValue="Y84Hk1Or6MvAyurlsT/6Og==" spinCount="100000" sheet="1" objects="1" scenarios="1" selectLockedCells="1"/>
  <conditionalFormatting sqref="B10:G21">
    <cfRule type="expression" dxfId="6" priority="4">
      <formula>$B10=""</formula>
    </cfRule>
  </conditionalFormatting>
  <conditionalFormatting sqref="C10:G21">
    <cfRule type="expression" dxfId="5" priority="9">
      <formula>$C10=""</formula>
    </cfRule>
  </conditionalFormatting>
  <conditionalFormatting sqref="G10:G21 M10:M21">
    <cfRule type="colorScale" priority="10">
      <colorScale>
        <cfvo type="min"/>
        <cfvo type="percentile" val="50"/>
        <cfvo type="max"/>
        <color rgb="FFF0462E"/>
        <color rgb="FFFFC000"/>
        <color rgb="FF55B03E"/>
      </colorScale>
    </cfRule>
  </conditionalFormatting>
  <conditionalFormatting sqref="H10:M21">
    <cfRule type="expression" dxfId="4" priority="1">
      <formula>$H10=""</formula>
    </cfRule>
  </conditionalFormatting>
  <conditionalFormatting sqref="H25:M33">
    <cfRule type="expression" dxfId="3" priority="70">
      <formula>$I13=""</formula>
    </cfRule>
  </conditionalFormatting>
  <conditionalFormatting sqref="I10:M21">
    <cfRule type="expression" dxfId="2" priority="69">
      <formula>$I10=""</formula>
    </cfRule>
  </conditionalFormatting>
  <conditionalFormatting sqref="M10:M21">
    <cfRule type="expression" dxfId="1" priority="2">
      <formula>$B10=""</formula>
    </cfRule>
    <cfRule type="expression" dxfId="0" priority="3">
      <formula>$C10=""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25F9-69EC-431D-B5A5-FDE9452C31E5}">
  <sheetPr codeName="Planilha18"/>
  <dimension ref="A1:U13"/>
  <sheetViews>
    <sheetView showGridLines="0" zoomScale="90" zoomScaleNormal="90" workbookViewId="0"/>
  </sheetViews>
  <sheetFormatPr defaultColWidth="9.109375" defaultRowHeight="14.4"/>
  <cols>
    <col min="1" max="1" width="2.44140625" customWidth="1"/>
    <col min="2" max="2" width="1.5546875" customWidth="1"/>
    <col min="3" max="3" width="43.33203125" customWidth="1"/>
    <col min="4" max="4" width="3.5546875" customWidth="1"/>
    <col min="5" max="5" width="18.44140625" customWidth="1"/>
    <col min="6" max="13" width="15.44140625" customWidth="1"/>
  </cols>
  <sheetData>
    <row r="1" spans="1:21" s="4" customFormat="1" ht="39" customHeight="1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</row>
    <row r="2" spans="1:21" s="9" customFormat="1" ht="30" customHeight="1">
      <c r="A2" s="5"/>
      <c r="B2" s="5"/>
      <c r="C2" s="6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  <c r="P2" s="8"/>
      <c r="Q2" s="8"/>
      <c r="R2" s="8"/>
      <c r="S2" s="8"/>
      <c r="T2" s="8"/>
      <c r="U2" s="8"/>
    </row>
    <row r="3" spans="1:21" s="112" customFormat="1" ht="44.25" customHeight="1">
      <c r="C3" s="113" t="s">
        <v>141</v>
      </c>
      <c r="E3" s="114"/>
      <c r="F3" s="114"/>
    </row>
    <row r="4" spans="1:21" ht="3" customHeight="1"/>
    <row r="5" spans="1:21" ht="6" customHeight="1">
      <c r="F5" s="12"/>
      <c r="G5" s="12">
        <v>2</v>
      </c>
      <c r="H5" s="12" t="str">
        <f>INDEX('Rel G'!C7:C10,'Dash G'!G5,1)</f>
        <v>La mejora de los canales de venta</v>
      </c>
      <c r="I5" s="12"/>
      <c r="J5" s="12"/>
      <c r="K5" s="12"/>
      <c r="L5" s="12"/>
      <c r="M5" s="12"/>
      <c r="N5" s="12"/>
      <c r="O5" s="12"/>
    </row>
    <row r="6" spans="1:21" s="17" customFormat="1" ht="24.75" customHeight="1">
      <c r="C6" s="21" t="s">
        <v>36</v>
      </c>
      <c r="D6" s="18"/>
      <c r="E6" s="20" t="s">
        <v>128</v>
      </c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21" ht="59.25" customHeight="1">
      <c r="C7" s="104">
        <f>COUNTIF('Rel G'!C7:C10,"?*")</f>
        <v>4</v>
      </c>
      <c r="F7" s="12"/>
      <c r="G7" s="121"/>
      <c r="H7" s="121"/>
      <c r="I7" s="12"/>
      <c r="J7" s="12"/>
      <c r="K7" s="84"/>
      <c r="L7" s="84"/>
      <c r="M7" s="84"/>
      <c r="N7" s="84"/>
      <c r="O7" s="84"/>
    </row>
    <row r="8" spans="1:21" ht="7.5" customHeight="1">
      <c r="F8" s="12"/>
      <c r="G8" s="121"/>
      <c r="H8" s="121"/>
      <c r="I8" s="12"/>
      <c r="J8" s="12"/>
      <c r="K8" s="84"/>
      <c r="L8" s="84"/>
      <c r="M8" s="84"/>
      <c r="N8" s="84"/>
      <c r="O8" s="84"/>
    </row>
    <row r="9" spans="1:21" s="17" customFormat="1" ht="27" customHeight="1">
      <c r="C9" s="19" t="s">
        <v>126</v>
      </c>
      <c r="F9" s="53"/>
      <c r="G9" s="53"/>
      <c r="H9" s="53"/>
      <c r="I9" s="53"/>
      <c r="J9" s="53"/>
      <c r="K9" s="86"/>
      <c r="L9" s="88"/>
      <c r="M9" s="88"/>
      <c r="N9" s="88"/>
      <c r="O9" s="89"/>
    </row>
    <row r="10" spans="1:21" ht="59.25" customHeight="1">
      <c r="C10" s="104">
        <f>SUM('OKR O'!B8:B39)</f>
        <v>11</v>
      </c>
      <c r="E10">
        <f>COUNTA('OKR O'!D8:D12,'OKR O'!D17:D21,'OKR O'!D26:D30,'OKR O'!D35:D39,#REF!,#REF!,#REF!,#REF!,'OKR A1'!D35:D39,'OKR A1'!D26:D30,'OKR A1'!D17:D21,'OKR A1'!D8:D12,'OKR A2'!D35:D39,'OKR A2'!D26:D30,'OKR A2'!D17:D21,'OKR A2'!D8:D12,'OKR A3'!D35:D39,'OKR A3'!D26:D30,'OKR A3'!D17:D21,'OKR A3'!D8:D12,'OKR A4'!D35:D39,'OKR A4'!D26:D30,'OKR A4'!D17:D21,'OKR A4'!D8:D12,'OKR A5'!D35:D39,'OKR A5'!D26:D30,'OKR A5'!D17:D21,'OKR A5'!D8:D12,'OKR A6'!D35:D39,'OKR A6'!D26:D30,'OKR A6'!D17:D21,'OKR A6'!D8:D12)</f>
        <v>49</v>
      </c>
      <c r="F10" s="12"/>
      <c r="G10" s="12"/>
      <c r="H10" s="12"/>
      <c r="I10" s="12"/>
      <c r="J10" s="12"/>
      <c r="K10" s="84"/>
      <c r="L10" s="84"/>
      <c r="M10" s="88"/>
      <c r="N10" s="88"/>
      <c r="O10" s="84"/>
    </row>
    <row r="11" spans="1:21" ht="7.5" customHeight="1">
      <c r="F11" s="12"/>
      <c r="G11" s="12"/>
      <c r="H11" s="12"/>
      <c r="I11" s="12"/>
      <c r="J11" s="12"/>
      <c r="K11" s="84"/>
      <c r="L11" s="84"/>
      <c r="M11" s="84"/>
      <c r="N11" s="84"/>
      <c r="O11" s="84"/>
    </row>
    <row r="12" spans="1:21" s="17" customFormat="1" ht="27" customHeight="1">
      <c r="C12" s="19" t="s">
        <v>127</v>
      </c>
      <c r="F12" s="53"/>
      <c r="G12" s="53"/>
      <c r="H12" s="53"/>
      <c r="I12" s="53"/>
      <c r="J12" s="53"/>
      <c r="K12" s="85"/>
      <c r="L12" s="85"/>
      <c r="M12" s="85"/>
      <c r="N12" s="85"/>
      <c r="O12" s="85"/>
    </row>
    <row r="13" spans="1:21" ht="59.25" customHeight="1">
      <c r="C13" s="105">
        <f>AVERAGE('OKR R'!G10:G13)</f>
        <v>0.72929166666666667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sheetProtection algorithmName="SHA-512" hashValue="4LxX77+mUBahH7wqSdaQUsPNAhWFpNK/lpj01RwPQFVRHgrP1NEexuKbwEPKDAQBQJK9/t+v9xCf03jnl3b38g==" saltValue="eIjySabwfrD3fU4xze5fTw==" spinCount="100000" sheet="1" objects="1" scenarios="1" selectLockedCells="1"/>
  <mergeCells count="1">
    <mergeCell ref="G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634A-4ED4-4A58-90BD-7E62D26AA930}">
  <sheetPr codeName="Planilha16"/>
  <dimension ref="C1:AG1002"/>
  <sheetViews>
    <sheetView showGridLines="0" zoomScale="90" zoomScaleNormal="90" workbookViewId="0"/>
  </sheetViews>
  <sheetFormatPr defaultColWidth="14.44140625" defaultRowHeight="15.75" customHeight="1"/>
  <cols>
    <col min="1" max="1" width="2.44140625" style="23" customWidth="1"/>
    <col min="2" max="2" width="1.5546875" style="23" customWidth="1"/>
    <col min="3" max="3" width="40" style="23" customWidth="1"/>
    <col min="4" max="4" width="42.33203125" style="23" customWidth="1"/>
    <col min="5" max="5" width="20.109375" style="23" customWidth="1"/>
    <col min="6" max="6" width="26" style="23" customWidth="1"/>
    <col min="7" max="7" width="20.109375" style="23" customWidth="1"/>
    <col min="8" max="8" width="42.33203125" style="23" customWidth="1"/>
    <col min="9" max="9" width="10.109375" style="23" customWidth="1"/>
    <col min="10" max="10" width="63.44140625" style="23" customWidth="1"/>
    <col min="11" max="11" width="33.44140625" style="23" customWidth="1"/>
    <col min="12" max="12" width="17.109375" style="23" customWidth="1"/>
    <col min="13" max="13" width="19" style="23" customWidth="1"/>
    <col min="14" max="14" width="19.6640625" style="23" customWidth="1"/>
    <col min="15" max="16384" width="14.44140625" style="23"/>
  </cols>
  <sheetData>
    <row r="1" spans="3:33" s="4" customFormat="1" ht="39" customHeight="1"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3"/>
      <c r="Y1" s="3"/>
      <c r="Z1" s="3"/>
      <c r="AA1" s="3"/>
      <c r="AB1" s="3"/>
    </row>
    <row r="2" spans="3:33" s="9" customFormat="1" ht="30" customHeight="1">
      <c r="C2" s="5"/>
      <c r="D2" s="5"/>
      <c r="E2" s="5"/>
      <c r="F2" s="5"/>
      <c r="G2" s="5"/>
      <c r="H2" s="5"/>
      <c r="I2" s="5"/>
      <c r="J2" s="6"/>
      <c r="K2" s="7"/>
      <c r="L2" s="7"/>
      <c r="M2" s="7"/>
      <c r="N2" s="7"/>
      <c r="O2" s="7"/>
      <c r="P2" s="7"/>
      <c r="Q2" s="5"/>
      <c r="R2" s="5"/>
      <c r="S2" s="5"/>
      <c r="T2" s="5"/>
      <c r="U2" s="5"/>
      <c r="V2" s="5"/>
      <c r="W2" s="8"/>
      <c r="X2" s="8"/>
      <c r="Y2" s="8"/>
      <c r="Z2" s="8"/>
      <c r="AA2" s="8"/>
      <c r="AB2" s="8"/>
    </row>
    <row r="3" spans="3:33" s="112" customFormat="1" ht="44.25" customHeight="1">
      <c r="C3" s="113" t="s">
        <v>141</v>
      </c>
      <c r="E3" s="114"/>
      <c r="F3" s="114"/>
    </row>
    <row r="4" spans="3:33" ht="7.5" customHeight="1"/>
    <row r="5" spans="3:33" ht="7.5" customHeight="1"/>
    <row r="6" spans="3:33" ht="47.25" customHeight="1">
      <c r="C6" s="91" t="s">
        <v>111</v>
      </c>
      <c r="D6" s="122" t="s">
        <v>28</v>
      </c>
      <c r="E6" s="123"/>
      <c r="F6" s="123"/>
      <c r="G6" s="123"/>
      <c r="H6" s="124"/>
      <c r="I6"/>
      <c r="L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3:33" customFormat="1" ht="5.25" customHeight="1">
      <c r="C7" s="92"/>
      <c r="J7" s="23"/>
      <c r="K7" s="23"/>
    </row>
    <row r="8" spans="3:33" ht="47.25" customHeight="1">
      <c r="C8" s="91" t="s">
        <v>110</v>
      </c>
      <c r="D8" s="122" t="s">
        <v>29</v>
      </c>
      <c r="E8" s="123"/>
      <c r="F8" s="123"/>
      <c r="G8" s="123"/>
      <c r="H8" s="124"/>
      <c r="I8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3:33" customFormat="1" ht="5.25" customHeight="1">
      <c r="C9" s="92"/>
      <c r="J9" s="23"/>
      <c r="K9" s="23"/>
    </row>
    <row r="10" spans="3:33" ht="47.25" customHeight="1">
      <c r="C10" s="91" t="s">
        <v>109</v>
      </c>
      <c r="D10" s="122" t="s">
        <v>103</v>
      </c>
      <c r="E10" s="123"/>
      <c r="F10" s="123"/>
      <c r="G10" s="123"/>
      <c r="H10" s="124"/>
      <c r="I10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3:33" customFormat="1" ht="5.25" customHeight="1">
      <c r="C11" s="92"/>
      <c r="J11" s="23"/>
      <c r="K11" s="23"/>
    </row>
    <row r="12" spans="3:33" ht="47.25" customHeight="1">
      <c r="C12" s="91" t="s">
        <v>108</v>
      </c>
      <c r="D12" s="122" t="s">
        <v>104</v>
      </c>
      <c r="E12" s="123"/>
      <c r="F12" s="123"/>
      <c r="G12" s="123"/>
      <c r="H12" s="124"/>
      <c r="I1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3:33" customFormat="1" ht="5.25" customHeight="1">
      <c r="C13" s="92"/>
    </row>
    <row r="14" spans="3:33" ht="47.25" customHeight="1">
      <c r="C14" s="91" t="s">
        <v>107</v>
      </c>
      <c r="D14" s="122" t="s">
        <v>30</v>
      </c>
      <c r="E14" s="123"/>
      <c r="F14" s="123"/>
      <c r="G14" s="123"/>
      <c r="H14" s="124"/>
      <c r="I14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3:33" customFormat="1" ht="5.25" customHeight="1">
      <c r="C15" s="92"/>
    </row>
    <row r="16" spans="3:33" ht="47.25" customHeight="1">
      <c r="C16" s="91" t="s">
        <v>106</v>
      </c>
      <c r="D16" s="122" t="s">
        <v>105</v>
      </c>
      <c r="E16" s="123"/>
      <c r="F16" s="123"/>
      <c r="G16" s="123"/>
      <c r="H16" s="124"/>
      <c r="I16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</row>
    <row r="17" spans="3:33" ht="15">
      <c r="C17" s="14"/>
      <c r="D17" s="14"/>
      <c r="E17" s="14"/>
      <c r="F17" s="14"/>
      <c r="G17" s="14"/>
      <c r="H17" s="14"/>
      <c r="I17"/>
      <c r="J17" s="14"/>
      <c r="K17" s="22"/>
      <c r="L17" s="22"/>
      <c r="M17" s="15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3:33" ht="13.2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3:33" ht="13.2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3:33" ht="13.2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</row>
    <row r="21" spans="3:33" ht="13.2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</row>
    <row r="22" spans="3:33" ht="13.2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3:33" ht="13.2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</row>
    <row r="24" spans="3:33" ht="13.2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3:33" ht="13.2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3:33" ht="13.2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</row>
    <row r="27" spans="3:33" ht="13.2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3:33" ht="13.2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3:33" ht="13.2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</row>
    <row r="30" spans="3:33" ht="13.2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</row>
    <row r="31" spans="3:33" ht="13.2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</row>
    <row r="32" spans="3:33" ht="13.2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3:33" ht="13.2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</row>
    <row r="34" spans="3:33" ht="13.2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5" spans="3:33" ht="13.2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</row>
    <row r="36" spans="3:33" ht="13.2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</row>
    <row r="37" spans="3:33" ht="13.2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3:33" ht="13.2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</row>
    <row r="39" spans="3:33" ht="13.2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  <row r="40" spans="3:33" ht="13.2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</row>
    <row r="41" spans="3:33" ht="13.2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</row>
    <row r="42" spans="3:33" ht="13.2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3:33" ht="13.2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</row>
    <row r="44" spans="3:33" ht="13.2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</row>
    <row r="45" spans="3:33" ht="13.2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</row>
    <row r="46" spans="3:33" ht="13.2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</row>
    <row r="47" spans="3:33" ht="13.2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3:33" ht="13.2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</row>
    <row r="49" spans="3:33" ht="13.2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</row>
    <row r="50" spans="3:33" ht="13.2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</row>
    <row r="51" spans="3:33" ht="13.2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</row>
    <row r="52" spans="3:33" ht="13.2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3:33" ht="13.2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</row>
    <row r="54" spans="3:33" ht="13.2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</row>
    <row r="55" spans="3:33" ht="13.2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</row>
    <row r="56" spans="3:33" ht="13.2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</row>
    <row r="57" spans="3:33" ht="13.2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3:33" ht="13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</row>
    <row r="59" spans="3:33" ht="13.2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</row>
    <row r="60" spans="3:33" ht="13.2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</row>
    <row r="61" spans="3:33" ht="13.2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</row>
    <row r="62" spans="3:33" ht="13.2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3:33" ht="13.2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</row>
    <row r="64" spans="3:33" ht="13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</row>
    <row r="65" spans="3:33" ht="13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</row>
    <row r="66" spans="3:33" ht="13.2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</row>
    <row r="67" spans="3:33" ht="13.2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3:33" ht="13.2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</row>
    <row r="69" spans="3:33" ht="13.2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</row>
    <row r="70" spans="3:33" ht="13.2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</row>
    <row r="71" spans="3:33" ht="13.2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</row>
    <row r="72" spans="3:33" ht="13.2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</row>
    <row r="73" spans="3:33" ht="13.2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</row>
    <row r="74" spans="3:33" ht="13.2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</row>
    <row r="75" spans="3:33" ht="13.2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</row>
    <row r="76" spans="3:33" ht="13.2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</row>
    <row r="77" spans="3:33" ht="13.2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</row>
    <row r="78" spans="3:33" ht="13.2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</row>
    <row r="79" spans="3:33" ht="13.2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</row>
    <row r="80" spans="3:33" ht="13.2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</row>
    <row r="81" spans="3:33" ht="13.2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</row>
    <row r="82" spans="3:33" ht="13.2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</row>
    <row r="83" spans="3:33" ht="13.2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</row>
    <row r="84" spans="3:33" ht="13.2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</row>
    <row r="85" spans="3:33" ht="13.2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</row>
    <row r="86" spans="3:33" ht="13.2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</row>
    <row r="87" spans="3:33" ht="13.2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</row>
    <row r="88" spans="3:33" ht="13.2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</row>
    <row r="89" spans="3:33" ht="13.2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</row>
    <row r="90" spans="3:33" ht="13.2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</row>
    <row r="91" spans="3:33" ht="13.2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</row>
    <row r="92" spans="3:33" ht="13.2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</row>
    <row r="93" spans="3:33" ht="13.2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</row>
    <row r="94" spans="3:33" ht="13.2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</row>
    <row r="95" spans="3:33" ht="13.2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</row>
    <row r="96" spans="3:33" ht="13.2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</row>
    <row r="97" spans="3:33" ht="13.2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</row>
    <row r="98" spans="3:33" ht="13.2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</row>
    <row r="99" spans="3:33" ht="13.2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</row>
    <row r="100" spans="3:33" ht="13.2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</row>
    <row r="101" spans="3:33" ht="13.2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</row>
    <row r="102" spans="3:33" ht="13.2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</row>
    <row r="103" spans="3:33" ht="13.2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</row>
    <row r="104" spans="3:33" ht="13.2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</row>
    <row r="105" spans="3:33" ht="13.2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</row>
    <row r="106" spans="3:33" ht="13.2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</row>
    <row r="107" spans="3:33" ht="13.2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</row>
    <row r="108" spans="3:33" ht="13.2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</row>
    <row r="109" spans="3:33" ht="13.2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</row>
    <row r="110" spans="3:33" ht="13.2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</row>
    <row r="111" spans="3:33" ht="13.2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</row>
    <row r="112" spans="3:33" ht="13.2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</row>
    <row r="113" spans="3:33" ht="13.2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</row>
    <row r="114" spans="3:33" ht="13.2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</row>
    <row r="115" spans="3:33" ht="13.2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</row>
    <row r="116" spans="3:33" ht="13.2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</row>
    <row r="117" spans="3:33" ht="13.2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</row>
    <row r="118" spans="3:33" ht="13.2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</row>
    <row r="119" spans="3:33" ht="13.2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</row>
    <row r="120" spans="3:33" ht="13.2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</row>
    <row r="121" spans="3:33" ht="13.2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</row>
    <row r="122" spans="3:33" ht="13.2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</row>
    <row r="123" spans="3:33" ht="13.2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</row>
    <row r="124" spans="3:33" ht="13.2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</row>
    <row r="125" spans="3:33" ht="13.2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</row>
    <row r="126" spans="3:33" ht="13.2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</row>
    <row r="127" spans="3:33" ht="13.2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</row>
    <row r="128" spans="3:33" ht="13.2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</row>
    <row r="129" spans="3:33" ht="13.2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</row>
    <row r="130" spans="3:33" ht="13.2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</row>
    <row r="131" spans="3:33" ht="13.2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</row>
    <row r="132" spans="3:33" ht="13.2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</row>
    <row r="133" spans="3:33" ht="13.2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</row>
    <row r="134" spans="3:33" ht="13.2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</row>
    <row r="135" spans="3:33" ht="13.2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</row>
    <row r="136" spans="3:33" ht="13.2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</row>
    <row r="137" spans="3:33" ht="13.2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</row>
    <row r="138" spans="3:33" ht="13.2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</row>
    <row r="139" spans="3:33" ht="13.2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</row>
    <row r="140" spans="3:33" ht="13.2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</row>
    <row r="141" spans="3:33" ht="13.2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</row>
    <row r="142" spans="3:33" ht="13.2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</row>
    <row r="143" spans="3:33" ht="13.2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</row>
    <row r="144" spans="3:33" ht="13.2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</row>
    <row r="145" spans="3:33" ht="13.2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</row>
    <row r="146" spans="3:33" ht="13.2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</row>
    <row r="147" spans="3:33" ht="13.2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</row>
    <row r="148" spans="3:33" ht="13.2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</row>
    <row r="149" spans="3:33" ht="13.2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</row>
    <row r="150" spans="3:33" ht="13.2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</row>
    <row r="151" spans="3:33" ht="13.2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</row>
    <row r="152" spans="3:33" ht="13.2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</row>
    <row r="153" spans="3:33" ht="13.2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</row>
    <row r="154" spans="3:33" ht="13.2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</row>
    <row r="155" spans="3:33" ht="13.2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</row>
    <row r="156" spans="3:33" ht="13.2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</row>
    <row r="157" spans="3:33" ht="13.2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</row>
    <row r="158" spans="3:33" ht="13.2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</row>
    <row r="159" spans="3:33" ht="13.2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</row>
    <row r="160" spans="3:33" ht="13.2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</row>
    <row r="161" spans="3:33" ht="13.2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</row>
    <row r="162" spans="3:33" ht="13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</row>
    <row r="163" spans="3:33" ht="13.2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</row>
    <row r="164" spans="3:33" ht="13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</row>
    <row r="165" spans="3:33" ht="13.2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</row>
    <row r="166" spans="3:33" ht="13.2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</row>
    <row r="167" spans="3:33" ht="13.2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</row>
    <row r="168" spans="3:33" ht="13.2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</row>
    <row r="169" spans="3:33" ht="13.2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</row>
    <row r="170" spans="3:33" ht="13.2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</row>
    <row r="171" spans="3:33" ht="13.2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</row>
    <row r="172" spans="3:33" ht="13.2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</row>
    <row r="173" spans="3:33" ht="13.2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</row>
    <row r="174" spans="3:33" ht="13.2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</row>
    <row r="175" spans="3:33" ht="13.2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</row>
    <row r="176" spans="3:33" ht="13.2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</row>
    <row r="177" spans="3:33" ht="13.2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</row>
    <row r="178" spans="3:33" ht="13.2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</row>
    <row r="179" spans="3:33" ht="13.2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</row>
    <row r="180" spans="3:33" ht="13.2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</row>
    <row r="181" spans="3:33" ht="13.2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</row>
    <row r="182" spans="3:33" ht="13.2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</row>
    <row r="183" spans="3:33" ht="13.2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</row>
    <row r="184" spans="3:33" ht="13.2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</row>
    <row r="185" spans="3:33" ht="13.2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</row>
    <row r="186" spans="3:33" ht="13.2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</row>
    <row r="187" spans="3:33" ht="13.2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</row>
    <row r="188" spans="3:33" ht="13.2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</row>
    <row r="189" spans="3:33" ht="13.2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</row>
    <row r="190" spans="3:33" ht="13.2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</row>
    <row r="191" spans="3:33" ht="13.2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</row>
    <row r="192" spans="3:33" ht="13.2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</row>
    <row r="193" spans="3:33" ht="13.2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</row>
    <row r="194" spans="3:33" ht="13.2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</row>
    <row r="195" spans="3:33" ht="13.2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</row>
    <row r="196" spans="3:33" ht="13.2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</row>
    <row r="197" spans="3:33" ht="13.2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</row>
    <row r="198" spans="3:33" ht="13.2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</row>
    <row r="199" spans="3:33" ht="13.2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</row>
    <row r="200" spans="3:33" ht="13.2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</row>
    <row r="201" spans="3:33" ht="13.2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</row>
    <row r="202" spans="3:33" ht="13.2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</row>
    <row r="203" spans="3:33" ht="13.2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</row>
    <row r="204" spans="3:33" ht="13.2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</row>
    <row r="205" spans="3:33" ht="13.2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</row>
    <row r="206" spans="3:33" ht="13.2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</row>
    <row r="207" spans="3:33" ht="13.2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</row>
    <row r="208" spans="3:33" ht="13.2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</row>
    <row r="209" spans="3:33" ht="13.2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</row>
    <row r="210" spans="3:33" ht="13.2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</row>
    <row r="211" spans="3:33" ht="13.2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</row>
    <row r="212" spans="3:33" ht="13.2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</row>
    <row r="213" spans="3:33" ht="13.2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</row>
    <row r="214" spans="3:33" ht="13.2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</row>
    <row r="215" spans="3:33" ht="13.2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</row>
    <row r="216" spans="3:33" ht="13.2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</row>
    <row r="217" spans="3:33" ht="13.2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</row>
    <row r="218" spans="3:33" ht="13.2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</row>
    <row r="219" spans="3:33" ht="13.2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</row>
    <row r="220" spans="3:33" ht="13.2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</row>
    <row r="221" spans="3:33" ht="13.2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</row>
    <row r="222" spans="3:33" ht="13.2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</row>
    <row r="223" spans="3:33" ht="13.2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</row>
    <row r="224" spans="3:33" ht="13.2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</row>
    <row r="225" spans="3:33" ht="13.2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</row>
    <row r="226" spans="3:33" ht="13.2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</row>
    <row r="227" spans="3:33" ht="13.2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</row>
    <row r="228" spans="3:33" ht="13.2"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</row>
    <row r="229" spans="3:33" ht="13.2"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</row>
    <row r="230" spans="3:33" ht="13.2"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</row>
    <row r="231" spans="3:33" ht="13.2"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</row>
    <row r="232" spans="3:33" ht="13.2"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</row>
    <row r="233" spans="3:33" ht="13.2"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</row>
    <row r="234" spans="3:33" ht="13.2"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</row>
    <row r="235" spans="3:33" ht="13.2"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</row>
    <row r="236" spans="3:33" ht="13.2"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</row>
    <row r="237" spans="3:33" ht="13.2"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</row>
    <row r="238" spans="3:33" ht="13.2"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</row>
    <row r="239" spans="3:33" ht="13.2"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</row>
    <row r="240" spans="3:33" ht="13.2"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</row>
    <row r="241" spans="3:33" ht="13.2"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</row>
    <row r="242" spans="3:33" ht="13.2"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</row>
    <row r="243" spans="3:33" ht="13.2"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</row>
    <row r="244" spans="3:33" ht="13.2"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</row>
    <row r="245" spans="3:33" ht="13.2"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</row>
    <row r="246" spans="3:33" ht="13.2"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</row>
    <row r="247" spans="3:33" ht="13.2"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</row>
    <row r="248" spans="3:33" ht="13.2"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</row>
    <row r="249" spans="3:33" ht="13.2"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</row>
    <row r="250" spans="3:33" ht="13.2"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</row>
    <row r="251" spans="3:33" ht="13.2"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</row>
    <row r="252" spans="3:33" ht="13.2"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</row>
    <row r="253" spans="3:33" ht="13.2"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</row>
    <row r="254" spans="3:33" ht="13.2"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</row>
    <row r="255" spans="3:33" ht="13.2"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</row>
    <row r="256" spans="3:33" ht="13.2"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</row>
    <row r="257" spans="3:33" ht="13.2"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</row>
    <row r="258" spans="3:33" ht="13.2"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</row>
    <row r="259" spans="3:33" ht="13.2"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</row>
    <row r="260" spans="3:33" ht="13.2"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</row>
    <row r="261" spans="3:33" ht="13.2"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</row>
    <row r="262" spans="3:33" ht="13.2"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</row>
    <row r="263" spans="3:33" ht="13.2"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</row>
    <row r="264" spans="3:33" ht="13.2"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</row>
    <row r="265" spans="3:33" ht="13.2"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</row>
    <row r="266" spans="3:33" ht="13.2"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</row>
    <row r="267" spans="3:33" ht="13.2"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</row>
    <row r="268" spans="3:33" ht="13.2"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</row>
    <row r="269" spans="3:33" ht="13.2"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</row>
    <row r="270" spans="3:33" ht="13.2"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</row>
    <row r="271" spans="3:33" ht="13.2"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</row>
    <row r="272" spans="3:33" ht="13.2"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</row>
    <row r="273" spans="3:33" ht="13.2"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</row>
    <row r="274" spans="3:33" ht="13.2"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</row>
    <row r="275" spans="3:33" ht="13.2"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</row>
    <row r="276" spans="3:33" ht="13.2"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</row>
    <row r="277" spans="3:33" ht="13.2"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</row>
    <row r="278" spans="3:33" ht="13.2"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</row>
    <row r="279" spans="3:33" ht="13.2"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</row>
    <row r="280" spans="3:33" ht="13.2"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</row>
    <row r="281" spans="3:33" ht="13.2"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</row>
    <row r="282" spans="3:33" ht="13.2"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</row>
    <row r="283" spans="3:33" ht="13.2"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</row>
    <row r="284" spans="3:33" ht="13.2"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</row>
    <row r="285" spans="3:33" ht="13.2"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</row>
    <row r="286" spans="3:33" ht="13.2"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</row>
    <row r="287" spans="3:33" ht="13.2"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</row>
    <row r="288" spans="3:33" ht="13.2"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</row>
    <row r="289" spans="3:33" ht="13.2"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</row>
    <row r="290" spans="3:33" ht="13.2"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</row>
    <row r="291" spans="3:33" ht="13.2"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</row>
    <row r="292" spans="3:33" ht="13.2"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</row>
    <row r="293" spans="3:33" ht="13.2"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</row>
    <row r="294" spans="3:33" ht="13.2"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</row>
    <row r="295" spans="3:33" ht="13.2"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</row>
    <row r="296" spans="3:33" ht="13.2"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</row>
    <row r="297" spans="3:33" ht="13.2"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</row>
    <row r="298" spans="3:33" ht="13.2"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</row>
    <row r="299" spans="3:33" ht="13.2"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</row>
    <row r="300" spans="3:33" ht="13.2"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</row>
    <row r="301" spans="3:33" ht="13.2"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</row>
    <row r="302" spans="3:33" ht="13.2"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</row>
    <row r="303" spans="3:33" ht="13.2"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</row>
    <row r="304" spans="3:33" ht="13.2"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</row>
    <row r="305" spans="3:33" ht="13.2"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</row>
    <row r="306" spans="3:33" ht="13.2"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</row>
    <row r="307" spans="3:33" ht="13.2"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</row>
    <row r="308" spans="3:33" ht="13.2"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</row>
    <row r="309" spans="3:33" ht="13.2"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</row>
    <row r="310" spans="3:33" ht="13.2"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</row>
    <row r="311" spans="3:33" ht="13.2"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</row>
    <row r="312" spans="3:33" ht="13.2"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</row>
    <row r="313" spans="3:33" ht="13.2"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</row>
    <row r="314" spans="3:33" ht="13.2"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</row>
    <row r="315" spans="3:33" ht="13.2"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</row>
    <row r="316" spans="3:33" ht="13.2"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</row>
    <row r="317" spans="3:33" ht="13.2"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</row>
    <row r="318" spans="3:33" ht="13.2"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</row>
    <row r="319" spans="3:33" ht="13.2"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</row>
    <row r="320" spans="3:33" ht="13.2"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</row>
    <row r="321" spans="3:33" ht="13.2"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</row>
    <row r="322" spans="3:33" ht="13.2"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</row>
    <row r="323" spans="3:33" ht="13.2"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</row>
    <row r="324" spans="3:33" ht="13.2"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</row>
    <row r="325" spans="3:33" ht="13.2"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</row>
    <row r="326" spans="3:33" ht="13.2"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</row>
    <row r="327" spans="3:33" ht="13.2"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</row>
    <row r="328" spans="3:33" ht="13.2"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</row>
    <row r="329" spans="3:33" ht="13.2"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</row>
    <row r="330" spans="3:33" ht="13.2"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</row>
    <row r="331" spans="3:33" ht="13.2"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</row>
    <row r="332" spans="3:33" ht="13.2"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</row>
    <row r="333" spans="3:33" ht="13.2"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</row>
    <row r="334" spans="3:33" ht="13.2"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</row>
    <row r="335" spans="3:33" ht="13.2"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</row>
    <row r="336" spans="3:33" ht="13.2"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</row>
    <row r="337" spans="3:33" ht="13.2"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</row>
    <row r="338" spans="3:33" ht="13.2"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</row>
    <row r="339" spans="3:33" ht="13.2"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</row>
    <row r="340" spans="3:33" ht="13.2"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</row>
    <row r="341" spans="3:33" ht="13.2"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</row>
    <row r="342" spans="3:33" ht="13.2"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</row>
    <row r="343" spans="3:33" ht="13.2"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</row>
    <row r="344" spans="3:33" ht="13.2"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</row>
    <row r="345" spans="3:33" ht="13.2"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</row>
    <row r="346" spans="3:33" ht="13.2"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</row>
    <row r="347" spans="3:33" ht="13.2"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</row>
    <row r="348" spans="3:33" ht="13.2"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</row>
    <row r="349" spans="3:33" ht="13.2"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</row>
    <row r="350" spans="3:33" ht="13.2"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</row>
    <row r="351" spans="3:33" ht="13.2"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</row>
    <row r="352" spans="3:33" ht="13.2"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</row>
    <row r="353" spans="3:33" ht="13.2"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</row>
    <row r="354" spans="3:33" ht="13.2"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</row>
    <row r="355" spans="3:33" ht="13.2"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</row>
    <row r="356" spans="3:33" ht="13.2"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</row>
    <row r="357" spans="3:33" ht="13.2"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</row>
    <row r="358" spans="3:33" ht="13.2"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</row>
    <row r="359" spans="3:33" ht="13.2"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</row>
    <row r="360" spans="3:33" ht="13.2"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</row>
    <row r="361" spans="3:33" ht="13.2"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</row>
    <row r="362" spans="3:33" ht="13.2"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</row>
    <row r="363" spans="3:33" ht="13.2"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</row>
    <row r="364" spans="3:33" ht="13.2"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</row>
    <row r="365" spans="3:33" ht="13.2"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</row>
    <row r="366" spans="3:33" ht="13.2"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</row>
    <row r="367" spans="3:33" ht="13.2"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</row>
    <row r="368" spans="3:33" ht="13.2"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</row>
    <row r="369" spans="3:33" ht="13.2"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</row>
    <row r="370" spans="3:33" ht="13.2"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</row>
    <row r="371" spans="3:33" ht="13.2"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</row>
    <row r="372" spans="3:33" ht="13.2"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</row>
    <row r="373" spans="3:33" ht="13.2"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</row>
    <row r="374" spans="3:33" ht="13.2"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</row>
    <row r="375" spans="3:33" ht="13.2"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</row>
    <row r="376" spans="3:33" ht="13.2"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</row>
    <row r="377" spans="3:33" ht="13.2"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</row>
    <row r="378" spans="3:33" ht="13.2"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</row>
    <row r="379" spans="3:33" ht="13.2"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</row>
    <row r="380" spans="3:33" ht="13.2"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</row>
    <row r="381" spans="3:33" ht="13.2"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</row>
    <row r="382" spans="3:33" ht="13.2"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</row>
    <row r="383" spans="3:33" ht="13.2"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</row>
    <row r="384" spans="3:33" ht="13.2"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</row>
    <row r="385" spans="3:33" ht="13.2"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</row>
    <row r="386" spans="3:33" ht="13.2"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</row>
    <row r="387" spans="3:33" ht="13.2"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</row>
    <row r="388" spans="3:33" ht="13.2"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</row>
    <row r="389" spans="3:33" ht="13.2"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</row>
    <row r="390" spans="3:33" ht="13.2"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</row>
    <row r="391" spans="3:33" ht="13.2"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</row>
    <row r="392" spans="3:33" ht="13.2"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</row>
    <row r="393" spans="3:33" ht="13.2"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</row>
    <row r="394" spans="3:33" ht="13.2"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</row>
    <row r="395" spans="3:33" ht="13.2"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</row>
    <row r="396" spans="3:33" ht="13.2"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</row>
    <row r="397" spans="3:33" ht="13.2"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</row>
    <row r="398" spans="3:33" ht="13.2"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</row>
    <row r="399" spans="3:33" ht="13.2"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</row>
    <row r="400" spans="3:33" ht="13.2"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</row>
    <row r="401" spans="3:33" ht="13.2"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</row>
    <row r="402" spans="3:33" ht="13.2"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</row>
    <row r="403" spans="3:33" ht="13.2"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</row>
    <row r="404" spans="3:33" ht="13.2"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</row>
    <row r="405" spans="3:33" ht="13.2"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</row>
    <row r="406" spans="3:33" ht="13.2"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</row>
    <row r="407" spans="3:33" ht="13.2"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</row>
    <row r="408" spans="3:33" ht="13.2"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</row>
    <row r="409" spans="3:33" ht="13.2"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</row>
    <row r="410" spans="3:33" ht="13.2"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</row>
    <row r="411" spans="3:33" ht="13.2"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</row>
    <row r="412" spans="3:33" ht="13.2"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</row>
    <row r="413" spans="3:33" ht="13.2"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</row>
    <row r="414" spans="3:33" ht="13.2"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</row>
    <row r="415" spans="3:33" ht="13.2"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</row>
    <row r="416" spans="3:33" ht="13.2"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</row>
    <row r="417" spans="3:33" ht="13.2"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</row>
    <row r="418" spans="3:33" ht="13.2"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</row>
    <row r="419" spans="3:33" ht="13.2"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</row>
    <row r="420" spans="3:33" ht="13.2"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</row>
    <row r="421" spans="3:33" ht="13.2"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</row>
    <row r="422" spans="3:33" ht="13.2"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</row>
    <row r="423" spans="3:33" ht="13.2"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</row>
    <row r="424" spans="3:33" ht="13.2"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</row>
    <row r="425" spans="3:33" ht="13.2"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</row>
    <row r="426" spans="3:33" ht="13.2"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</row>
    <row r="427" spans="3:33" ht="13.2"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</row>
    <row r="428" spans="3:33" ht="13.2"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</row>
    <row r="429" spans="3:33" ht="13.2"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</row>
    <row r="430" spans="3:33" ht="13.2"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</row>
    <row r="431" spans="3:33" ht="13.2"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</row>
    <row r="432" spans="3:33" ht="13.2"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</row>
    <row r="433" spans="3:33" ht="13.2"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</row>
    <row r="434" spans="3:33" ht="13.2"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</row>
    <row r="435" spans="3:33" ht="13.2"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</row>
    <row r="436" spans="3:33" ht="13.2"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</row>
    <row r="437" spans="3:33" ht="13.2"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</row>
    <row r="438" spans="3:33" ht="13.2"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</row>
    <row r="439" spans="3:33" ht="13.2"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</row>
    <row r="440" spans="3:33" ht="13.2"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</row>
    <row r="441" spans="3:33" ht="13.2"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</row>
    <row r="442" spans="3:33" ht="13.2"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</row>
    <row r="443" spans="3:33" ht="13.2"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</row>
    <row r="444" spans="3:33" ht="13.2"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</row>
    <row r="445" spans="3:33" ht="13.2"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</row>
    <row r="446" spans="3:33" ht="13.2"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</row>
    <row r="447" spans="3:33" ht="13.2"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</row>
    <row r="448" spans="3:33" ht="13.2"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</row>
    <row r="449" spans="3:33" ht="13.2"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</row>
    <row r="450" spans="3:33" ht="13.2"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</row>
    <row r="451" spans="3:33" ht="13.2"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</row>
    <row r="452" spans="3:33" ht="13.2"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</row>
    <row r="453" spans="3:33" ht="13.2"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</row>
    <row r="454" spans="3:33" ht="13.2"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</row>
    <row r="455" spans="3:33" ht="13.2"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</row>
    <row r="456" spans="3:33" ht="13.2"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</row>
    <row r="457" spans="3:33" ht="13.2"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</row>
    <row r="458" spans="3:33" ht="13.2"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</row>
    <row r="459" spans="3:33" ht="13.2"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</row>
    <row r="460" spans="3:33" ht="13.2"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</row>
    <row r="461" spans="3:33" ht="13.2"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</row>
    <row r="462" spans="3:33" ht="13.2"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</row>
    <row r="463" spans="3:33" ht="13.2"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</row>
    <row r="464" spans="3:33" ht="13.2"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</row>
    <row r="465" spans="3:33" ht="13.2"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</row>
    <row r="466" spans="3:33" ht="13.2"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</row>
    <row r="467" spans="3:33" ht="13.2"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</row>
    <row r="468" spans="3:33" ht="13.2"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</row>
    <row r="469" spans="3:33" ht="13.2"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</row>
    <row r="470" spans="3:33" ht="13.2"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</row>
    <row r="471" spans="3:33" ht="13.2"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</row>
    <row r="472" spans="3:33" ht="13.2"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</row>
    <row r="473" spans="3:33" ht="13.2"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</row>
    <row r="474" spans="3:33" ht="13.2"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</row>
    <row r="475" spans="3:33" ht="13.2"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</row>
    <row r="476" spans="3:33" ht="13.2"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</row>
    <row r="477" spans="3:33" ht="13.2"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</row>
    <row r="478" spans="3:33" ht="13.2"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</row>
    <row r="479" spans="3:33" ht="13.2"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</row>
    <row r="480" spans="3:33" ht="13.2"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</row>
    <row r="481" spans="3:33" ht="13.2"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</row>
    <row r="482" spans="3:33" ht="13.2"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</row>
    <row r="483" spans="3:33" ht="13.2"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</row>
    <row r="484" spans="3:33" ht="13.2"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</row>
    <row r="485" spans="3:33" ht="13.2"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</row>
    <row r="486" spans="3:33" ht="13.2"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</row>
    <row r="487" spans="3:33" ht="13.2"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</row>
    <row r="488" spans="3:33" ht="13.2"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</row>
    <row r="489" spans="3:33" ht="13.2"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</row>
    <row r="490" spans="3:33" ht="13.2"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</row>
    <row r="491" spans="3:33" ht="13.2"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</row>
    <row r="492" spans="3:33" ht="13.2"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</row>
    <row r="493" spans="3:33" ht="13.2"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</row>
    <row r="494" spans="3:33" ht="13.2"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</row>
    <row r="495" spans="3:33" ht="13.2"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</row>
    <row r="496" spans="3:33" ht="13.2"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</row>
    <row r="497" spans="3:33" ht="13.2"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</row>
    <row r="498" spans="3:33" ht="13.2"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</row>
    <row r="499" spans="3:33" ht="13.2"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</row>
    <row r="500" spans="3:33" ht="13.2"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</row>
    <row r="501" spans="3:33" ht="13.2"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</row>
    <row r="502" spans="3:33" ht="13.2"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</row>
    <row r="503" spans="3:33" ht="13.2"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</row>
    <row r="504" spans="3:33" ht="13.2"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</row>
    <row r="505" spans="3:33" ht="13.2"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</row>
    <row r="506" spans="3:33" ht="13.2"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</row>
    <row r="507" spans="3:33" ht="13.2"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</row>
    <row r="508" spans="3:33" ht="13.2"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</row>
    <row r="509" spans="3:33" ht="13.2"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</row>
    <row r="510" spans="3:33" ht="13.2"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</row>
    <row r="511" spans="3:33" ht="13.2"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</row>
    <row r="512" spans="3:33" ht="13.2"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</row>
    <row r="513" spans="3:33" ht="13.2"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</row>
    <row r="514" spans="3:33" ht="13.2"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</row>
    <row r="515" spans="3:33" ht="13.2"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</row>
    <row r="516" spans="3:33" ht="13.2"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</row>
    <row r="517" spans="3:33" ht="13.2"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</row>
    <row r="518" spans="3:33" ht="13.2"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</row>
    <row r="519" spans="3:33" ht="13.2"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</row>
    <row r="520" spans="3:33" ht="13.2"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</row>
    <row r="521" spans="3:33" ht="13.2"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</row>
    <row r="522" spans="3:33" ht="13.2"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</row>
    <row r="523" spans="3:33" ht="13.2"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</row>
    <row r="524" spans="3:33" ht="13.2"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</row>
    <row r="525" spans="3:33" ht="13.2"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</row>
    <row r="526" spans="3:33" ht="13.2"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</row>
    <row r="527" spans="3:33" ht="13.2"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</row>
    <row r="528" spans="3:33" ht="13.2"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</row>
    <row r="529" spans="3:33" ht="13.2"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</row>
    <row r="530" spans="3:33" ht="13.2"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</row>
    <row r="531" spans="3:33" ht="13.2"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</row>
    <row r="532" spans="3:33" ht="13.2"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</row>
    <row r="533" spans="3:33" ht="13.2"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</row>
    <row r="534" spans="3:33" ht="13.2"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</row>
    <row r="535" spans="3:33" ht="13.2"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</row>
    <row r="536" spans="3:33" ht="13.2"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</row>
    <row r="537" spans="3:33" ht="13.2"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</row>
    <row r="538" spans="3:33" ht="13.2"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</row>
    <row r="539" spans="3:33" ht="13.2"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</row>
    <row r="540" spans="3:33" ht="13.2"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</row>
    <row r="541" spans="3:33" ht="13.2"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</row>
    <row r="542" spans="3:33" ht="13.2"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</row>
    <row r="543" spans="3:33" ht="13.2"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</row>
    <row r="544" spans="3:33" ht="13.2"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</row>
    <row r="545" spans="3:33" ht="13.2"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</row>
    <row r="546" spans="3:33" ht="13.2"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</row>
    <row r="547" spans="3:33" ht="13.2"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</row>
    <row r="548" spans="3:33" ht="13.2"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</row>
    <row r="549" spans="3:33" ht="13.2"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</row>
    <row r="550" spans="3:33" ht="13.2"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</row>
    <row r="551" spans="3:33" ht="13.2"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</row>
    <row r="552" spans="3:33" ht="13.2"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</row>
    <row r="553" spans="3:33" ht="13.2"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</row>
    <row r="554" spans="3:33" ht="13.2"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</row>
    <row r="555" spans="3:33" ht="13.2"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</row>
    <row r="556" spans="3:33" ht="13.2"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</row>
    <row r="557" spans="3:33" ht="13.2"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</row>
    <row r="558" spans="3:33" ht="13.2"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</row>
    <row r="559" spans="3:33" ht="13.2"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</row>
    <row r="560" spans="3:33" ht="13.2"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</row>
    <row r="561" spans="3:33" ht="13.2"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</row>
    <row r="562" spans="3:33" ht="13.2"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</row>
    <row r="563" spans="3:33" ht="13.2"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</row>
    <row r="564" spans="3:33" ht="13.2"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</row>
    <row r="565" spans="3:33" ht="13.2"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</row>
    <row r="566" spans="3:33" ht="13.2"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</row>
    <row r="567" spans="3:33" ht="13.2"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</row>
    <row r="568" spans="3:33" ht="13.2"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</row>
    <row r="569" spans="3:33" ht="13.2"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</row>
    <row r="570" spans="3:33" ht="13.2"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</row>
    <row r="571" spans="3:33" ht="13.2"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</row>
    <row r="572" spans="3:33" ht="13.2"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</row>
    <row r="573" spans="3:33" ht="13.2"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</row>
    <row r="574" spans="3:33" ht="13.2"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</row>
    <row r="575" spans="3:33" ht="13.2"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</row>
    <row r="576" spans="3:33" ht="13.2"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</row>
    <row r="577" spans="3:33" ht="13.2"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</row>
    <row r="578" spans="3:33" ht="13.2"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</row>
    <row r="579" spans="3:33" ht="13.2"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</row>
    <row r="580" spans="3:33" ht="13.2"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</row>
    <row r="581" spans="3:33" ht="13.2"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</row>
    <row r="582" spans="3:33" ht="13.2"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</row>
    <row r="583" spans="3:33" ht="13.2"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</row>
    <row r="584" spans="3:33" ht="13.2"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</row>
    <row r="585" spans="3:33" ht="13.2"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</row>
    <row r="586" spans="3:33" ht="13.2"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</row>
    <row r="587" spans="3:33" ht="13.2"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</row>
    <row r="588" spans="3:33" ht="13.2"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</row>
    <row r="589" spans="3:33" ht="13.2"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</row>
    <row r="590" spans="3:33" ht="13.2"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</row>
    <row r="591" spans="3:33" ht="13.2"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</row>
    <row r="592" spans="3:33" ht="13.2"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</row>
    <row r="593" spans="3:33" ht="13.2"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</row>
    <row r="594" spans="3:33" ht="13.2"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</row>
    <row r="595" spans="3:33" ht="13.2"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</row>
    <row r="596" spans="3:33" ht="13.2"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</row>
    <row r="597" spans="3:33" ht="13.2"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</row>
    <row r="598" spans="3:33" ht="13.2"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</row>
    <row r="599" spans="3:33" ht="13.2"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</row>
    <row r="600" spans="3:33" ht="13.2"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</row>
    <row r="601" spans="3:33" ht="13.2"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</row>
    <row r="602" spans="3:33" ht="13.2"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</row>
    <row r="603" spans="3:33" ht="13.2"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</row>
    <row r="604" spans="3:33" ht="13.2"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</row>
    <row r="605" spans="3:33" ht="13.2"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</row>
    <row r="606" spans="3:33" ht="13.2"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</row>
    <row r="607" spans="3:33" ht="13.2"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</row>
    <row r="608" spans="3:33" ht="13.2"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</row>
    <row r="609" spans="3:33" ht="13.2"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</row>
    <row r="610" spans="3:33" ht="13.2"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</row>
    <row r="611" spans="3:33" ht="13.2"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</row>
    <row r="612" spans="3:33" ht="13.2"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</row>
    <row r="613" spans="3:33" ht="13.2"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</row>
    <row r="614" spans="3:33" ht="13.2"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</row>
    <row r="615" spans="3:33" ht="13.2"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</row>
    <row r="616" spans="3:33" ht="13.2"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</row>
    <row r="617" spans="3:33" ht="13.2"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</row>
    <row r="618" spans="3:33" ht="13.2"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</row>
    <row r="619" spans="3:33" ht="13.2"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</row>
    <row r="620" spans="3:33" ht="13.2"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</row>
    <row r="621" spans="3:33" ht="13.2"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</row>
    <row r="622" spans="3:33" ht="13.2"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</row>
    <row r="623" spans="3:33" ht="13.2"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</row>
    <row r="624" spans="3:33" ht="13.2"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</row>
    <row r="625" spans="3:33" ht="13.2"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</row>
    <row r="626" spans="3:33" ht="13.2"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</row>
    <row r="627" spans="3:33" ht="13.2"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</row>
    <row r="628" spans="3:33" ht="13.2"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</row>
    <row r="629" spans="3:33" ht="13.2"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</row>
    <row r="630" spans="3:33" ht="13.2"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</row>
    <row r="631" spans="3:33" ht="13.2"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</row>
    <row r="632" spans="3:33" ht="13.2"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</row>
    <row r="633" spans="3:33" ht="13.2"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</row>
    <row r="634" spans="3:33" ht="13.2"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</row>
    <row r="635" spans="3:33" ht="13.2"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</row>
    <row r="636" spans="3:33" ht="13.2"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</row>
    <row r="637" spans="3:33" ht="13.2"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</row>
    <row r="638" spans="3:33" ht="13.2"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</row>
    <row r="639" spans="3:33" ht="13.2"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</row>
    <row r="640" spans="3:33" ht="13.2"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</row>
    <row r="641" spans="3:33" ht="13.2"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</row>
    <row r="642" spans="3:33" ht="13.2"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</row>
    <row r="643" spans="3:33" ht="13.2"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</row>
    <row r="644" spans="3:33" ht="13.2"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</row>
    <row r="645" spans="3:33" ht="13.2"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</row>
    <row r="646" spans="3:33" ht="13.2"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</row>
    <row r="647" spans="3:33" ht="13.2"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</row>
    <row r="648" spans="3:33" ht="13.2"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</row>
    <row r="649" spans="3:33" ht="13.2"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</row>
    <row r="650" spans="3:33" ht="13.2"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</row>
    <row r="651" spans="3:33" ht="13.2"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</row>
    <row r="652" spans="3:33" ht="13.2"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</row>
    <row r="653" spans="3:33" ht="13.2"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</row>
    <row r="654" spans="3:33" ht="13.2"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</row>
    <row r="655" spans="3:33" ht="13.2"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</row>
    <row r="656" spans="3:33" ht="13.2"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</row>
    <row r="657" spans="3:33" ht="13.2"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</row>
    <row r="658" spans="3:33" ht="13.2"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</row>
    <row r="659" spans="3:33" ht="13.2"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</row>
    <row r="660" spans="3:33" ht="13.2"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</row>
    <row r="661" spans="3:33" ht="13.2"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</row>
    <row r="662" spans="3:33" ht="13.2"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</row>
    <row r="663" spans="3:33" ht="13.2"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</row>
    <row r="664" spans="3:33" ht="13.2"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</row>
    <row r="665" spans="3:33" ht="13.2"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</row>
    <row r="666" spans="3:33" ht="13.2"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</row>
    <row r="667" spans="3:33" ht="13.2"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</row>
    <row r="668" spans="3:33" ht="13.2"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</row>
    <row r="669" spans="3:33" ht="13.2"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</row>
    <row r="670" spans="3:33" ht="13.2"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</row>
    <row r="671" spans="3:33" ht="13.2"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</row>
    <row r="672" spans="3:33" ht="13.2"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</row>
    <row r="673" spans="3:33" ht="13.2"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</row>
    <row r="674" spans="3:33" ht="13.2"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</row>
    <row r="675" spans="3:33" ht="13.2"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</row>
    <row r="676" spans="3:33" ht="13.2"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</row>
    <row r="677" spans="3:33" ht="13.2"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</row>
    <row r="678" spans="3:33" ht="13.2"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</row>
    <row r="679" spans="3:33" ht="13.2"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</row>
    <row r="680" spans="3:33" ht="13.2"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</row>
    <row r="681" spans="3:33" ht="13.2"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</row>
    <row r="682" spans="3:33" ht="13.2"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</row>
    <row r="683" spans="3:33" ht="13.2"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</row>
    <row r="684" spans="3:33" ht="13.2"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</row>
    <row r="685" spans="3:33" ht="13.2"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</row>
    <row r="686" spans="3:33" ht="13.2"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</row>
    <row r="687" spans="3:33" ht="13.2"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</row>
    <row r="688" spans="3:33" ht="13.2"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</row>
    <row r="689" spans="3:33" ht="13.2"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</row>
    <row r="690" spans="3:33" ht="13.2"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</row>
    <row r="691" spans="3:33" ht="13.2"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</row>
    <row r="692" spans="3:33" ht="13.2"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</row>
    <row r="693" spans="3:33" ht="13.2"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</row>
    <row r="694" spans="3:33" ht="13.2"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</row>
    <row r="695" spans="3:33" ht="13.2"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</row>
    <row r="696" spans="3:33" ht="13.2"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</row>
    <row r="697" spans="3:33" ht="13.2"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</row>
    <row r="698" spans="3:33" ht="13.2"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</row>
    <row r="699" spans="3:33" ht="13.2"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</row>
    <row r="700" spans="3:33" ht="13.2"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</row>
    <row r="701" spans="3:33" ht="13.2"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</row>
    <row r="702" spans="3:33" ht="13.2"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</row>
    <row r="703" spans="3:33" ht="13.2"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</row>
    <row r="704" spans="3:33" ht="13.2"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</row>
    <row r="705" spans="3:33" ht="13.2"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</row>
    <row r="706" spans="3:33" ht="13.2"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</row>
    <row r="707" spans="3:33" ht="13.2"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</row>
    <row r="708" spans="3:33" ht="13.2"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</row>
    <row r="709" spans="3:33" ht="13.2"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</row>
    <row r="710" spans="3:33" ht="13.2"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</row>
    <row r="711" spans="3:33" ht="13.2"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</row>
    <row r="712" spans="3:33" ht="13.2"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</row>
    <row r="713" spans="3:33" ht="13.2"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</row>
    <row r="714" spans="3:33" ht="13.2"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</row>
    <row r="715" spans="3:33" ht="13.2"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</row>
    <row r="716" spans="3:33" ht="13.2"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</row>
    <row r="717" spans="3:33" ht="13.2"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</row>
    <row r="718" spans="3:33" ht="13.2"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</row>
    <row r="719" spans="3:33" ht="13.2"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</row>
    <row r="720" spans="3:33" ht="13.2"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</row>
    <row r="721" spans="3:33" ht="13.2"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</row>
    <row r="722" spans="3:33" ht="13.2"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</row>
    <row r="723" spans="3:33" ht="13.2"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</row>
    <row r="724" spans="3:33" ht="13.2"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</row>
    <row r="725" spans="3:33" ht="13.2"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</row>
    <row r="726" spans="3:33" ht="13.2"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</row>
    <row r="727" spans="3:33" ht="13.2"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</row>
    <row r="728" spans="3:33" ht="13.2"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</row>
    <row r="729" spans="3:33" ht="13.2"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</row>
    <row r="730" spans="3:33" ht="13.2"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</row>
    <row r="731" spans="3:33" ht="13.2"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</row>
    <row r="732" spans="3:33" ht="13.2"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</row>
    <row r="733" spans="3:33" ht="13.2"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</row>
    <row r="734" spans="3:33" ht="13.2"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</row>
    <row r="735" spans="3:33" ht="13.2"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</row>
    <row r="736" spans="3:33" ht="13.2"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</row>
    <row r="737" spans="3:33" ht="13.2"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</row>
    <row r="738" spans="3:33" ht="13.2"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</row>
    <row r="739" spans="3:33" ht="13.2"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</row>
    <row r="740" spans="3:33" ht="13.2"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</row>
    <row r="741" spans="3:33" ht="13.2"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</row>
    <row r="742" spans="3:33" ht="13.2"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</row>
    <row r="743" spans="3:33" ht="13.2"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</row>
    <row r="744" spans="3:33" ht="13.2"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</row>
    <row r="745" spans="3:33" ht="13.2"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</row>
    <row r="746" spans="3:33" ht="13.2"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</row>
    <row r="747" spans="3:33" ht="13.2"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</row>
    <row r="748" spans="3:33" ht="13.2"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</row>
    <row r="749" spans="3:33" ht="13.2"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</row>
    <row r="750" spans="3:33" ht="13.2"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</row>
    <row r="751" spans="3:33" ht="13.2"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</row>
    <row r="752" spans="3:33" ht="13.2"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</row>
    <row r="753" spans="3:33" ht="13.2"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</row>
    <row r="754" spans="3:33" ht="13.2"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</row>
    <row r="755" spans="3:33" ht="13.2"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</row>
    <row r="756" spans="3:33" ht="13.2"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</row>
    <row r="757" spans="3:33" ht="13.2"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</row>
    <row r="758" spans="3:33" ht="13.2"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</row>
    <row r="759" spans="3:33" ht="13.2"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</row>
    <row r="760" spans="3:33" ht="13.2"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</row>
    <row r="761" spans="3:33" ht="13.2"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</row>
    <row r="762" spans="3:33" ht="13.2"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</row>
    <row r="763" spans="3:33" ht="13.2"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</row>
    <row r="764" spans="3:33" ht="13.2"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</row>
    <row r="765" spans="3:33" ht="13.2"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</row>
    <row r="766" spans="3:33" ht="13.2"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</row>
    <row r="767" spans="3:33" ht="13.2"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</row>
    <row r="768" spans="3:33" ht="13.2"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</row>
    <row r="769" spans="3:33" ht="13.2"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</row>
    <row r="770" spans="3:33" ht="13.2"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</row>
    <row r="771" spans="3:33" ht="13.2"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</row>
    <row r="772" spans="3:33" ht="13.2"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</row>
    <row r="773" spans="3:33" ht="13.2"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</row>
    <row r="774" spans="3:33" ht="13.2"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</row>
    <row r="775" spans="3:33" ht="13.2"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</row>
    <row r="776" spans="3:33" ht="13.2"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</row>
    <row r="777" spans="3:33" ht="13.2"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</row>
    <row r="778" spans="3:33" ht="13.2"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</row>
    <row r="779" spans="3:33" ht="13.2"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</row>
    <row r="780" spans="3:33" ht="13.2"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</row>
    <row r="781" spans="3:33" ht="13.2"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</row>
    <row r="782" spans="3:33" ht="13.2"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</row>
    <row r="783" spans="3:33" ht="13.2"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</row>
    <row r="784" spans="3:33" ht="13.2"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</row>
    <row r="785" spans="3:33" ht="13.2"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</row>
    <row r="786" spans="3:33" ht="13.2"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</row>
    <row r="787" spans="3:33" ht="13.2"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</row>
    <row r="788" spans="3:33" ht="13.2"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</row>
    <row r="789" spans="3:33" ht="13.2"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</row>
    <row r="790" spans="3:33" ht="13.2"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</row>
    <row r="791" spans="3:33" ht="13.2"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</row>
    <row r="792" spans="3:33" ht="13.2"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</row>
    <row r="793" spans="3:33" ht="13.2"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</row>
    <row r="794" spans="3:33" ht="13.2"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</row>
    <row r="795" spans="3:33" ht="13.2"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</row>
    <row r="796" spans="3:33" ht="13.2"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</row>
    <row r="797" spans="3:33" ht="13.2"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</row>
    <row r="798" spans="3:33" ht="13.2"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</row>
    <row r="799" spans="3:33" ht="13.2"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</row>
    <row r="800" spans="3:33" ht="13.2"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</row>
    <row r="801" spans="3:33" ht="13.2"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</row>
    <row r="802" spans="3:33" ht="13.2"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</row>
    <row r="803" spans="3:33" ht="13.2"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</row>
    <row r="804" spans="3:33" ht="13.2"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</row>
    <row r="805" spans="3:33" ht="13.2"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</row>
    <row r="806" spans="3:33" ht="13.2"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</row>
    <row r="807" spans="3:33" ht="13.2"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</row>
    <row r="808" spans="3:33" ht="13.2"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</row>
    <row r="809" spans="3:33" ht="13.2"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</row>
    <row r="810" spans="3:33" ht="13.2"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</row>
    <row r="811" spans="3:33" ht="13.2"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</row>
    <row r="812" spans="3:33" ht="13.2"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</row>
    <row r="813" spans="3:33" ht="13.2"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</row>
    <row r="814" spans="3:33" ht="13.2"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</row>
    <row r="815" spans="3:33" ht="13.2"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</row>
    <row r="816" spans="3:33" ht="13.2"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</row>
    <row r="817" spans="3:33" ht="13.2"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</row>
    <row r="818" spans="3:33" ht="13.2"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</row>
    <row r="819" spans="3:33" ht="13.2"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</row>
    <row r="820" spans="3:33" ht="13.2"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</row>
    <row r="821" spans="3:33" ht="13.2"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</row>
    <row r="822" spans="3:33" ht="13.2"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</row>
    <row r="823" spans="3:33" ht="13.2"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</row>
    <row r="824" spans="3:33" ht="13.2"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</row>
    <row r="825" spans="3:33" ht="13.2"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</row>
    <row r="826" spans="3:33" ht="13.2"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</row>
    <row r="827" spans="3:33" ht="13.2"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</row>
    <row r="828" spans="3:33" ht="13.2"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</row>
    <row r="829" spans="3:33" ht="13.2"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</row>
    <row r="830" spans="3:33" ht="13.2"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</row>
    <row r="831" spans="3:33" ht="13.2"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</row>
    <row r="832" spans="3:33" ht="13.2"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</row>
    <row r="833" spans="3:33" ht="13.2"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</row>
    <row r="834" spans="3:33" ht="13.2"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</row>
    <row r="835" spans="3:33" ht="13.2"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</row>
    <row r="836" spans="3:33" ht="13.2"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</row>
    <row r="837" spans="3:33" ht="13.2"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</row>
    <row r="838" spans="3:33" ht="13.2"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</row>
    <row r="839" spans="3:33" ht="13.2"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</row>
    <row r="840" spans="3:33" ht="13.2"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</row>
    <row r="841" spans="3:33" ht="13.2"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</row>
    <row r="842" spans="3:33" ht="13.2"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</row>
    <row r="843" spans="3:33" ht="13.2"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</row>
    <row r="844" spans="3:33" ht="13.2"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</row>
    <row r="845" spans="3:33" ht="13.2"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</row>
    <row r="846" spans="3:33" ht="13.2"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</row>
    <row r="847" spans="3:33" ht="13.2"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</row>
    <row r="848" spans="3:33" ht="13.2"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</row>
    <row r="849" spans="3:33" ht="13.2"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</row>
    <row r="850" spans="3:33" ht="13.2"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</row>
    <row r="851" spans="3:33" ht="13.2"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</row>
    <row r="852" spans="3:33" ht="13.2"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</row>
    <row r="853" spans="3:33" ht="13.2"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</row>
    <row r="854" spans="3:33" ht="13.2"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</row>
    <row r="855" spans="3:33" ht="13.2"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</row>
    <row r="856" spans="3:33" ht="13.2"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</row>
    <row r="857" spans="3:33" ht="13.2"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</row>
    <row r="858" spans="3:33" ht="13.2"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</row>
    <row r="859" spans="3:33" ht="13.2"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</row>
    <row r="860" spans="3:33" ht="13.2"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</row>
    <row r="861" spans="3:33" ht="13.2"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</row>
    <row r="862" spans="3:33" ht="13.2"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</row>
    <row r="863" spans="3:33" ht="13.2"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</row>
    <row r="864" spans="3:33" ht="13.2"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</row>
    <row r="865" spans="3:33" ht="13.2"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</row>
    <row r="866" spans="3:33" ht="13.2"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</row>
    <row r="867" spans="3:33" ht="13.2"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</row>
    <row r="868" spans="3:33" ht="13.2"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</row>
    <row r="869" spans="3:33" ht="13.2"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</row>
    <row r="870" spans="3:33" ht="13.2"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</row>
    <row r="871" spans="3:33" ht="13.2"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</row>
    <row r="872" spans="3:33" ht="13.2"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</row>
    <row r="873" spans="3:33" ht="13.2"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</row>
    <row r="874" spans="3:33" ht="13.2"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</row>
    <row r="875" spans="3:33" ht="13.2"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</row>
    <row r="876" spans="3:33" ht="13.2"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</row>
    <row r="877" spans="3:33" ht="13.2"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</row>
    <row r="878" spans="3:33" ht="13.2"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</row>
    <row r="879" spans="3:33" ht="13.2"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</row>
    <row r="880" spans="3:33" ht="13.2"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</row>
    <row r="881" spans="3:33" ht="13.2"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</row>
    <row r="882" spans="3:33" ht="13.2"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</row>
    <row r="883" spans="3:33" ht="13.2"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</row>
    <row r="884" spans="3:33" ht="13.2"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</row>
    <row r="885" spans="3:33" ht="13.2"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</row>
    <row r="886" spans="3:33" ht="13.2"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</row>
    <row r="887" spans="3:33" ht="13.2"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</row>
    <row r="888" spans="3:33" ht="13.2"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</row>
    <row r="889" spans="3:33" ht="13.2"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</row>
    <row r="890" spans="3:33" ht="13.2"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</row>
    <row r="891" spans="3:33" ht="13.2"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</row>
    <row r="892" spans="3:33" ht="13.2"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</row>
    <row r="893" spans="3:33" ht="13.2"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</row>
    <row r="894" spans="3:33" ht="13.2"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</row>
    <row r="895" spans="3:33" ht="13.2"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</row>
    <row r="896" spans="3:33" ht="13.2"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</row>
    <row r="897" spans="3:33" ht="13.2"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</row>
    <row r="898" spans="3:33" ht="13.2"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</row>
    <row r="899" spans="3:33" ht="13.2"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</row>
    <row r="900" spans="3:33" ht="13.2"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</row>
    <row r="901" spans="3:33" ht="13.2"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</row>
    <row r="902" spans="3:33" ht="13.2"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</row>
    <row r="903" spans="3:33" ht="13.2"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</row>
    <row r="904" spans="3:33" ht="13.2"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</row>
    <row r="905" spans="3:33" ht="13.2"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</row>
    <row r="906" spans="3:33" ht="13.2"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</row>
    <row r="907" spans="3:33" ht="13.2"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</row>
    <row r="908" spans="3:33" ht="13.2"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</row>
    <row r="909" spans="3:33" ht="13.2"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</row>
    <row r="910" spans="3:33" ht="13.2"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</row>
    <row r="911" spans="3:33" ht="13.2"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</row>
    <row r="912" spans="3:33" ht="13.2"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</row>
    <row r="913" spans="3:33" ht="13.2"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</row>
    <row r="914" spans="3:33" ht="13.2"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</row>
    <row r="915" spans="3:33" ht="13.2"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</row>
    <row r="916" spans="3:33" ht="13.2"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</row>
    <row r="917" spans="3:33" ht="13.2"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</row>
    <row r="918" spans="3:33" ht="13.2"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</row>
    <row r="919" spans="3:33" ht="13.2"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</row>
    <row r="920" spans="3:33" ht="13.2"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</row>
    <row r="921" spans="3:33" ht="13.2"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</row>
    <row r="922" spans="3:33" ht="13.2"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</row>
    <row r="923" spans="3:33" ht="13.2"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</row>
    <row r="924" spans="3:33" ht="13.2"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</row>
    <row r="925" spans="3:33" ht="13.2"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</row>
    <row r="926" spans="3:33" ht="13.2"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</row>
    <row r="927" spans="3:33" ht="13.2"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</row>
    <row r="928" spans="3:33" ht="13.2"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</row>
    <row r="929" spans="3:33" ht="13.2"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</row>
    <row r="930" spans="3:33" ht="13.2"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</row>
    <row r="931" spans="3:33" ht="13.2"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</row>
    <row r="932" spans="3:33" ht="13.2"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</row>
    <row r="933" spans="3:33" ht="13.2"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</row>
    <row r="934" spans="3:33" ht="13.2"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</row>
    <row r="935" spans="3:33" ht="13.2"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</row>
    <row r="936" spans="3:33" ht="13.2"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</row>
    <row r="937" spans="3:33" ht="13.2"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</row>
    <row r="938" spans="3:33" ht="13.2"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</row>
    <row r="939" spans="3:33" ht="13.2"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</row>
    <row r="940" spans="3:33" ht="13.2"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</row>
    <row r="941" spans="3:33" ht="13.2"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</row>
    <row r="942" spans="3:33" ht="13.2"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</row>
    <row r="943" spans="3:33" ht="13.2"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</row>
    <row r="944" spans="3:33" ht="13.2"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</row>
    <row r="945" spans="3:33" ht="13.2"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</row>
    <row r="946" spans="3:33" ht="13.2"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</row>
    <row r="947" spans="3:33" ht="13.2"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</row>
    <row r="948" spans="3:33" ht="13.2"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</row>
    <row r="949" spans="3:33" ht="13.2"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</row>
    <row r="950" spans="3:33" ht="13.2"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</row>
    <row r="951" spans="3:33" ht="13.2"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</row>
    <row r="952" spans="3:33" ht="13.2"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</row>
    <row r="953" spans="3:33" ht="13.2"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</row>
    <row r="954" spans="3:33" ht="13.2"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</row>
    <row r="955" spans="3:33" ht="13.2"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</row>
    <row r="956" spans="3:33" ht="13.2"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</row>
    <row r="957" spans="3:33" ht="13.2"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</row>
    <row r="958" spans="3:33" ht="13.2"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</row>
    <row r="959" spans="3:33" ht="13.2"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</row>
    <row r="960" spans="3:33" ht="13.2"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</row>
    <row r="961" spans="3:33" ht="13.2"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</row>
    <row r="962" spans="3:33" ht="13.2"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</row>
    <row r="963" spans="3:33" ht="13.2"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</row>
    <row r="964" spans="3:33" ht="13.2"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</row>
    <row r="965" spans="3:33" ht="13.2"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</row>
    <row r="966" spans="3:33" ht="13.2"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</row>
    <row r="967" spans="3:33" ht="13.2"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</row>
    <row r="968" spans="3:33" ht="13.2"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</row>
    <row r="969" spans="3:33" ht="13.2"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</row>
    <row r="970" spans="3:33" ht="13.2"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</row>
    <row r="971" spans="3:33" ht="13.2"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</row>
    <row r="972" spans="3:33" ht="13.2"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</row>
    <row r="973" spans="3:33" ht="13.2"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</row>
    <row r="974" spans="3:33" ht="13.2"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</row>
    <row r="975" spans="3:33" ht="13.2"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</row>
    <row r="976" spans="3:33" ht="13.2"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</row>
    <row r="977" spans="3:33" ht="13.2"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</row>
    <row r="978" spans="3:33" ht="13.2"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</row>
    <row r="979" spans="3:33" ht="13.2"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</row>
    <row r="980" spans="3:33" ht="13.2"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</row>
    <row r="981" spans="3:33" ht="13.2"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</row>
    <row r="982" spans="3:33" ht="13.2"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</row>
    <row r="983" spans="3:33" ht="13.2"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</row>
    <row r="984" spans="3:33" ht="13.2"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</row>
    <row r="985" spans="3:33" ht="13.2"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</row>
    <row r="986" spans="3:33" ht="13.2"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</row>
    <row r="987" spans="3:33" ht="13.2"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</row>
    <row r="988" spans="3:33" ht="13.2"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</row>
    <row r="989" spans="3:33" ht="13.2"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</row>
    <row r="990" spans="3:33" ht="13.2"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</row>
    <row r="991" spans="3:33" ht="13.2"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</row>
    <row r="992" spans="3:33" ht="13.2"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</row>
    <row r="993" spans="3:33" ht="13.2"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</row>
    <row r="994" spans="3:33" ht="13.2"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</row>
    <row r="995" spans="3:33" ht="13.2"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</row>
    <row r="996" spans="3:33" ht="13.2"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</row>
    <row r="997" spans="3:33" ht="13.2"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</row>
    <row r="998" spans="3:33" ht="13.2"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</row>
    <row r="999" spans="3:33" ht="13.2"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</row>
    <row r="1000" spans="3:33" ht="13.2"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</row>
    <row r="1001" spans="3:33" ht="13.2"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</row>
    <row r="1002" spans="3:33" ht="13.2"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</row>
  </sheetData>
  <sheetProtection algorithmName="SHA-512" hashValue="uO7HQeX/uCIb5WOVAfKMkARXcDCuPHRDbH77XvASv88QSg03U0eZZGXTnhIO612UaI665LehPO2Iaz4gmBAPkg==" saltValue="T+hzr1OmpKhBdws/Ia+e2g==" spinCount="100000" sheet="1" objects="1" scenarios="1" selectLockedCells="1"/>
  <mergeCells count="6">
    <mergeCell ref="D16:H16"/>
    <mergeCell ref="D6:H6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DB93-1EB0-4BF5-8794-144FF0C7BFA6}">
  <sheetPr codeName="Planilha5"/>
  <dimension ref="C1:Q20"/>
  <sheetViews>
    <sheetView showGridLines="0" zoomScale="90" zoomScaleNormal="90" zoomScalePageLayoutView="80" workbookViewId="0">
      <pane ySplit="2" topLeftCell="A3" activePane="bottomLeft" state="frozen"/>
      <selection activeCell="G8" sqref="G8"/>
      <selection pane="bottomLeft" activeCell="C8" sqref="C8"/>
    </sheetView>
  </sheetViews>
  <sheetFormatPr defaultColWidth="12.5546875" defaultRowHeight="15.6"/>
  <cols>
    <col min="1" max="1" width="2.44140625" style="30" customWidth="1"/>
    <col min="2" max="2" width="1.5546875" style="30" customWidth="1"/>
    <col min="3" max="3" width="13.6640625" style="30" customWidth="1"/>
    <col min="4" max="4" width="39.33203125" style="30" bestFit="1" customWidth="1"/>
    <col min="5" max="7" width="31.33203125" style="30" customWidth="1"/>
    <col min="8" max="8" width="14.44140625" style="30" customWidth="1"/>
    <col min="9" max="9" width="31.33203125" style="30" customWidth="1"/>
    <col min="10" max="10" width="6.44140625" style="30" customWidth="1"/>
    <col min="11" max="11" width="12.5546875" style="30" customWidth="1"/>
    <col min="12" max="14" width="12.5546875" style="30"/>
    <col min="15" max="15" width="12.5546875" style="30" customWidth="1"/>
    <col min="16" max="19" width="12.5546875" style="30"/>
    <col min="20" max="20" width="5.88671875" style="30" customWidth="1"/>
    <col min="21" max="16384" width="12.5546875" style="30"/>
  </cols>
  <sheetData>
    <row r="1" spans="3:17" s="24" customFormat="1" ht="39" customHeight="1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</row>
    <row r="2" spans="3:17" s="26" customFormat="1" ht="30" customHeight="1">
      <c r="D2" s="27"/>
      <c r="E2" s="28"/>
      <c r="F2" s="28"/>
      <c r="G2" s="28"/>
      <c r="H2" s="28"/>
      <c r="I2" s="29"/>
      <c r="J2" s="29"/>
      <c r="K2" s="29"/>
      <c r="L2" s="29"/>
      <c r="M2" s="29"/>
      <c r="N2" s="29"/>
      <c r="O2" s="29"/>
      <c r="P2" s="29"/>
      <c r="Q2" s="29"/>
    </row>
    <row r="3" spans="3:17" s="112" customFormat="1" ht="44.25" customHeight="1">
      <c r="C3" s="113" t="s">
        <v>141</v>
      </c>
      <c r="E3" s="114"/>
      <c r="F3" s="114"/>
    </row>
    <row r="4" spans="3:17" ht="13.5" customHeight="1">
      <c r="D4" s="31"/>
      <c r="E4" s="32"/>
      <c r="F4" s="32"/>
      <c r="G4" s="32"/>
      <c r="H4" s="32"/>
      <c r="I4" s="33"/>
      <c r="J4" s="33"/>
      <c r="K4" s="33"/>
      <c r="L4" s="33"/>
      <c r="M4" s="33"/>
      <c r="N4" s="33"/>
      <c r="O4" s="33"/>
      <c r="P4" s="33"/>
      <c r="Q4" s="33"/>
    </row>
    <row r="5" spans="3:17" ht="50.1" customHeight="1">
      <c r="C5" s="34" t="s">
        <v>99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3:17" ht="27" customHeight="1">
      <c r="C6" s="36" t="s">
        <v>37</v>
      </c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3:17" ht="27" customHeight="1">
      <c r="C7" s="126" t="s">
        <v>38</v>
      </c>
      <c r="D7" s="126"/>
      <c r="E7" s="126"/>
      <c r="F7" s="126"/>
      <c r="G7" s="126"/>
      <c r="H7" s="126"/>
      <c r="I7" s="38"/>
      <c r="J7" s="38"/>
      <c r="K7" s="38"/>
      <c r="L7" s="38"/>
      <c r="M7" s="39"/>
    </row>
    <row r="8" spans="3:17" ht="36" customHeight="1">
      <c r="C8" s="40" t="s">
        <v>39</v>
      </c>
      <c r="D8" s="41" t="s">
        <v>64</v>
      </c>
      <c r="E8" s="122" t="s">
        <v>100</v>
      </c>
      <c r="F8" s="123"/>
      <c r="G8" s="123"/>
      <c r="H8" s="123"/>
      <c r="I8" s="124"/>
      <c r="J8" s="42"/>
    </row>
    <row r="9" spans="3:17" ht="8.1" customHeight="1">
      <c r="C9" s="127"/>
      <c r="D9" s="127"/>
      <c r="E9" s="127"/>
      <c r="F9" s="127"/>
      <c r="G9" s="128"/>
      <c r="H9" s="127"/>
      <c r="I9" s="127"/>
    </row>
    <row r="10" spans="3:17" ht="36" customHeight="1">
      <c r="C10" s="40" t="s">
        <v>40</v>
      </c>
      <c r="D10" s="41" t="s">
        <v>66</v>
      </c>
      <c r="E10" s="122" t="s">
        <v>101</v>
      </c>
      <c r="F10" s="123"/>
      <c r="G10" s="123"/>
      <c r="H10" s="123"/>
      <c r="I10" s="124"/>
      <c r="J10" s="42"/>
    </row>
    <row r="11" spans="3:17" ht="8.1" customHeight="1">
      <c r="C11" s="127"/>
      <c r="D11" s="127"/>
      <c r="E11" s="127"/>
      <c r="F11" s="127"/>
      <c r="G11" s="127"/>
      <c r="H11" s="127"/>
      <c r="I11" s="127"/>
    </row>
    <row r="12" spans="3:17" ht="36" customHeight="1">
      <c r="C12" s="40" t="s">
        <v>41</v>
      </c>
      <c r="D12" s="41" t="s">
        <v>67</v>
      </c>
      <c r="E12" s="122" t="s">
        <v>102</v>
      </c>
      <c r="F12" s="123"/>
      <c r="G12" s="123"/>
      <c r="H12" s="123"/>
      <c r="I12" s="124"/>
      <c r="J12" s="42"/>
    </row>
    <row r="13" spans="3:17" ht="8.1" customHeight="1">
      <c r="C13" s="127"/>
      <c r="D13" s="127"/>
      <c r="E13" s="127"/>
      <c r="F13" s="127"/>
      <c r="G13" s="127"/>
      <c r="H13" s="127"/>
      <c r="I13" s="127"/>
    </row>
    <row r="14" spans="3:17" ht="36" customHeight="1">
      <c r="C14" s="40" t="s">
        <v>42</v>
      </c>
      <c r="D14" s="41" t="s">
        <v>68</v>
      </c>
      <c r="E14" s="122" t="s">
        <v>72</v>
      </c>
      <c r="F14" s="123"/>
      <c r="G14" s="123"/>
      <c r="H14" s="123"/>
      <c r="I14" s="124"/>
      <c r="J14" s="42"/>
    </row>
    <row r="15" spans="3:17" ht="8.1" customHeight="1">
      <c r="C15" s="127"/>
      <c r="D15" s="127"/>
      <c r="E15" s="127"/>
      <c r="F15" s="127"/>
      <c r="G15" s="127"/>
      <c r="H15" s="127"/>
      <c r="I15" s="127"/>
    </row>
    <row r="16" spans="3:17" ht="36" customHeight="1">
      <c r="C16" s="40" t="s">
        <v>43</v>
      </c>
      <c r="D16" s="41" t="s">
        <v>69</v>
      </c>
      <c r="E16" s="122" t="s">
        <v>71</v>
      </c>
      <c r="F16" s="123"/>
      <c r="G16" s="123"/>
      <c r="H16" s="123"/>
      <c r="I16" s="124"/>
      <c r="J16" s="42"/>
    </row>
    <row r="17" spans="3:10" ht="8.25" customHeight="1">
      <c r="C17" s="127"/>
      <c r="D17" s="127"/>
      <c r="E17" s="127"/>
      <c r="F17" s="127"/>
      <c r="G17" s="127"/>
      <c r="H17" s="127"/>
      <c r="I17" s="127"/>
    </row>
    <row r="18" spans="3:10" ht="36" customHeight="1">
      <c r="C18" s="40" t="s">
        <v>44</v>
      </c>
      <c r="D18" s="41" t="s">
        <v>70</v>
      </c>
      <c r="E18" s="122" t="s">
        <v>73</v>
      </c>
      <c r="F18" s="123"/>
      <c r="G18" s="123"/>
      <c r="H18" s="123"/>
      <c r="I18" s="124"/>
      <c r="J18" s="42"/>
    </row>
    <row r="19" spans="3:10" ht="8.25" customHeight="1">
      <c r="C19" s="127"/>
      <c r="D19" s="127"/>
      <c r="E19" s="127"/>
      <c r="F19" s="127"/>
      <c r="G19" s="127"/>
      <c r="H19" s="127"/>
      <c r="I19" s="127"/>
    </row>
    <row r="20" spans="3:10" ht="8.25" customHeight="1">
      <c r="C20" s="127"/>
      <c r="D20" s="127"/>
      <c r="E20" s="127"/>
      <c r="F20" s="127"/>
      <c r="G20" s="127"/>
      <c r="H20" s="127"/>
      <c r="I20" s="127"/>
    </row>
  </sheetData>
  <sheetProtection algorithmName="SHA-512" hashValue="xILB4pUwIuntPhgBjHBBY/3RHwIv6eCx+4bOZh0hSK9DL19MErWsZq9V+qwXgUfaSZgyl9vOxPoGOWReLAHOrA==" saltValue="6YQXxz8eZ2iZXkC3P+H66g==" spinCount="100000" sheet="1" objects="1" scenarios="1" selectLockedCells="1"/>
  <mergeCells count="19">
    <mergeCell ref="C20:I20"/>
    <mergeCell ref="E14:I14"/>
    <mergeCell ref="C15:I15"/>
    <mergeCell ref="E16:I16"/>
    <mergeCell ref="C17:I17"/>
    <mergeCell ref="E18:I18"/>
    <mergeCell ref="C19:I19"/>
    <mergeCell ref="K1:L1"/>
    <mergeCell ref="C7:H7"/>
    <mergeCell ref="C13:I13"/>
    <mergeCell ref="C1:D1"/>
    <mergeCell ref="E1:F1"/>
    <mergeCell ref="G1:H1"/>
    <mergeCell ref="I1:J1"/>
    <mergeCell ref="E8:I8"/>
    <mergeCell ref="C9:I9"/>
    <mergeCell ref="E10:I10"/>
    <mergeCell ref="C11:I11"/>
    <mergeCell ref="E12:I1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164D-ED2E-405C-A4C8-6B81D97C1EEC}">
  <sheetPr codeName="Planilha14"/>
  <dimension ref="C1:L12"/>
  <sheetViews>
    <sheetView showGridLines="0" zoomScale="90" zoomScaleNormal="90" zoomScalePageLayoutView="80" workbookViewId="0">
      <pane ySplit="2" topLeftCell="A3" activePane="bottomLeft" state="frozen"/>
      <selection activeCell="G8" sqref="G8"/>
      <selection pane="bottomLeft" activeCell="C6" sqref="C6"/>
    </sheetView>
  </sheetViews>
  <sheetFormatPr defaultColWidth="12.5546875" defaultRowHeight="15.6"/>
  <cols>
    <col min="1" max="1" width="2.44140625" style="30" customWidth="1"/>
    <col min="2" max="2" width="1.5546875" style="30" customWidth="1"/>
    <col min="3" max="3" width="97.33203125" style="30" customWidth="1"/>
    <col min="4" max="4" width="3.33203125" style="30" customWidth="1"/>
    <col min="5" max="5" width="97.33203125" style="30" customWidth="1"/>
    <col min="6" max="7" width="1.6640625" style="30" customWidth="1"/>
    <col min="8" max="9" width="12.5546875" style="30"/>
    <col min="10" max="10" width="12.5546875" style="30" customWidth="1"/>
    <col min="11" max="14" width="12.5546875" style="30"/>
    <col min="15" max="15" width="5.88671875" style="30" customWidth="1"/>
    <col min="16" max="16384" width="12.5546875" style="30"/>
  </cols>
  <sheetData>
    <row r="1" spans="3:12" s="24" customFormat="1" ht="39" customHeight="1">
      <c r="C1" s="125"/>
      <c r="D1" s="125"/>
      <c r="E1" s="125"/>
      <c r="F1" s="125"/>
      <c r="H1" s="25"/>
    </row>
    <row r="2" spans="3:12" s="26" customFormat="1" ht="30" customHeight="1">
      <c r="D2" s="27"/>
      <c r="E2" s="28"/>
      <c r="F2" s="28"/>
      <c r="G2" s="29"/>
      <c r="H2" s="29"/>
      <c r="I2" s="29"/>
      <c r="J2" s="29"/>
      <c r="K2" s="29"/>
      <c r="L2" s="29"/>
    </row>
    <row r="3" spans="3:12" s="112" customFormat="1" ht="44.25" customHeight="1">
      <c r="C3" s="113" t="s">
        <v>141</v>
      </c>
      <c r="E3" s="114"/>
      <c r="F3" s="114"/>
    </row>
    <row r="4" spans="3:12" ht="19.5" customHeight="1">
      <c r="D4" s="31"/>
      <c r="E4" s="32"/>
      <c r="F4" s="32"/>
      <c r="G4" s="33"/>
      <c r="H4" s="33"/>
      <c r="I4" s="33"/>
      <c r="J4" s="33"/>
      <c r="K4" s="33"/>
      <c r="L4" s="33"/>
    </row>
    <row r="5" spans="3:12" ht="28.5" customHeight="1">
      <c r="C5" s="43" t="s">
        <v>45</v>
      </c>
      <c r="E5" s="43" t="s">
        <v>46</v>
      </c>
    </row>
    <row r="6" spans="3:12" ht="69.75" customHeight="1">
      <c r="C6" s="44" t="s">
        <v>47</v>
      </c>
      <c r="D6" s="45"/>
      <c r="E6" s="44" t="s">
        <v>48</v>
      </c>
      <c r="F6" s="46"/>
    </row>
    <row r="7" spans="3:12" ht="7.5" customHeight="1"/>
    <row r="8" spans="3:12" ht="28.5" customHeight="1">
      <c r="C8" s="43" t="s">
        <v>49</v>
      </c>
      <c r="D8" s="45"/>
      <c r="E8" s="43" t="s">
        <v>50</v>
      </c>
    </row>
    <row r="9" spans="3:12" ht="69.75" customHeight="1">
      <c r="C9" s="44" t="s">
        <v>51</v>
      </c>
      <c r="E9" s="44" t="s">
        <v>52</v>
      </c>
    </row>
    <row r="10" spans="3:12" ht="7.5" customHeight="1"/>
    <row r="11" spans="3:12" ht="28.5" customHeight="1">
      <c r="C11" s="43" t="s">
        <v>53</v>
      </c>
      <c r="E11" s="43" t="s">
        <v>54</v>
      </c>
    </row>
    <row r="12" spans="3:12" ht="69.75" customHeight="1">
      <c r="C12" s="44" t="s">
        <v>55</v>
      </c>
      <c r="E12" s="44" t="s">
        <v>56</v>
      </c>
    </row>
  </sheetData>
  <sheetProtection algorithmName="SHA-512" hashValue="7BGeaU5ZNUxuW1iqnuqgnz1LwViIt/Ba++qie4GPXZO6rIQxRjHMNmUTObBss3LUG2vRk4K6xcUKy1Ph/f27Pg==" saltValue="yDm23OsqggLhkPneo2f3ww==" spinCount="100000" sheet="1" objects="1" scenarios="1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3E39-50EE-490A-95CC-8563B127C4BF}">
  <sheetPr codeName="Planilha15"/>
  <dimension ref="A1:Q14"/>
  <sheetViews>
    <sheetView showGridLines="0" zoomScale="90" zoomScaleNormal="90" zoomScalePageLayoutView="80" workbookViewId="0">
      <pane ySplit="2" topLeftCell="A3" activePane="bottomLeft" state="frozen"/>
      <selection activeCell="G8" sqref="G8"/>
      <selection pane="bottomLeft"/>
    </sheetView>
  </sheetViews>
  <sheetFormatPr defaultColWidth="12.5546875" defaultRowHeight="15.6"/>
  <cols>
    <col min="1" max="1" width="2.44140625" style="30" customWidth="1"/>
    <col min="2" max="2" width="1.5546875" style="30" customWidth="1"/>
    <col min="3" max="3" width="7.88671875" style="30" customWidth="1"/>
    <col min="4" max="4" width="72.109375" style="30" customWidth="1"/>
    <col min="5" max="5" width="17.5546875" style="30" customWidth="1"/>
    <col min="6" max="10" width="31.33203125" style="30" customWidth="1"/>
    <col min="11" max="11" width="12.5546875" style="30" customWidth="1"/>
    <col min="12" max="14" width="12.5546875" style="30"/>
    <col min="15" max="15" width="12.5546875" style="30" customWidth="1"/>
    <col min="16" max="19" width="12.5546875" style="30"/>
    <col min="20" max="20" width="5.88671875" style="30" customWidth="1"/>
    <col min="21" max="16384" width="12.5546875" style="30"/>
  </cols>
  <sheetData>
    <row r="1" spans="1:17" s="24" customFormat="1" ht="39" customHeight="1">
      <c r="A1" s="47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</row>
    <row r="2" spans="1:17" s="26" customFormat="1" ht="30" customHeight="1">
      <c r="D2" s="27"/>
      <c r="E2" s="28"/>
      <c r="F2" s="28"/>
      <c r="G2" s="28"/>
      <c r="H2" s="28"/>
      <c r="I2" s="29"/>
      <c r="J2" s="29"/>
      <c r="K2" s="29"/>
      <c r="L2" s="29"/>
      <c r="M2" s="29"/>
      <c r="N2" s="29"/>
      <c r="O2" s="29"/>
      <c r="P2" s="29"/>
      <c r="Q2" s="29"/>
    </row>
    <row r="3" spans="1:17" s="112" customFormat="1" ht="44.25" customHeight="1">
      <c r="C3" s="113" t="s">
        <v>141</v>
      </c>
      <c r="E3" s="114"/>
      <c r="F3" s="114"/>
    </row>
    <row r="4" spans="1:17" ht="23.25" customHeight="1">
      <c r="D4" s="31"/>
      <c r="E4" s="32"/>
      <c r="F4" s="32"/>
      <c r="G4" s="32"/>
      <c r="H4" s="32"/>
      <c r="I4" s="33"/>
      <c r="J4" s="33"/>
      <c r="K4" s="33"/>
      <c r="L4" s="33"/>
      <c r="M4" s="33"/>
      <c r="N4" s="33"/>
      <c r="O4" s="33"/>
      <c r="P4" s="33"/>
      <c r="Q4" s="33"/>
    </row>
    <row r="5" spans="1:17" ht="30" customHeight="1">
      <c r="C5" s="48">
        <v>1</v>
      </c>
      <c r="D5" s="49" t="s">
        <v>57</v>
      </c>
      <c r="E5" s="32"/>
    </row>
    <row r="6" spans="1:17" ht="29.25" customHeight="1">
      <c r="C6" s="129"/>
      <c r="D6" s="129"/>
      <c r="E6" s="32"/>
      <c r="F6" s="50"/>
      <c r="G6" s="50"/>
      <c r="H6" s="50"/>
      <c r="I6" s="50"/>
    </row>
    <row r="7" spans="1:17" ht="30" customHeight="1">
      <c r="C7" s="48">
        <v>2</v>
      </c>
      <c r="D7" s="49" t="s">
        <v>58</v>
      </c>
      <c r="E7" s="32"/>
    </row>
    <row r="8" spans="1:17" ht="29.25" customHeight="1">
      <c r="C8" s="129"/>
      <c r="D8" s="129"/>
      <c r="E8" s="32"/>
      <c r="F8" s="50"/>
      <c r="G8" s="50"/>
      <c r="H8" s="50"/>
      <c r="I8" s="50"/>
    </row>
    <row r="9" spans="1:17" ht="30" customHeight="1">
      <c r="C9" s="48">
        <v>3</v>
      </c>
      <c r="D9" s="49" t="s">
        <v>59</v>
      </c>
      <c r="E9" s="32"/>
    </row>
    <row r="10" spans="1:17" ht="29.25" customHeight="1">
      <c r="C10" s="129"/>
      <c r="D10" s="129"/>
      <c r="E10" s="32"/>
      <c r="F10" s="50"/>
      <c r="G10" s="50"/>
      <c r="H10" s="50"/>
      <c r="I10" s="50"/>
    </row>
    <row r="11" spans="1:17" ht="30" customHeight="1">
      <c r="C11" s="48">
        <v>4</v>
      </c>
      <c r="D11" s="49" t="s">
        <v>60</v>
      </c>
      <c r="E11" s="32"/>
      <c r="H11" s="51" t="s">
        <v>61</v>
      </c>
    </row>
    <row r="12" spans="1:17" ht="29.25" customHeight="1">
      <c r="C12" s="129"/>
      <c r="D12" s="129"/>
      <c r="E12" s="32"/>
      <c r="F12" s="50"/>
      <c r="G12" s="50"/>
      <c r="H12" s="50"/>
      <c r="I12" s="50"/>
    </row>
    <row r="13" spans="1:17" ht="30" customHeight="1">
      <c r="C13" s="48">
        <v>5</v>
      </c>
      <c r="D13" s="49" t="s">
        <v>62</v>
      </c>
      <c r="E13" s="32"/>
    </row>
    <row r="14" spans="1:17" ht="29.25" customHeight="1">
      <c r="C14" s="129"/>
      <c r="D14" s="129"/>
      <c r="E14" s="50"/>
      <c r="F14" s="50"/>
      <c r="G14" s="50"/>
      <c r="H14" s="50"/>
      <c r="I14" s="50"/>
    </row>
  </sheetData>
  <sheetProtection algorithmName="SHA-512" hashValue="PsO/cQRD2jKKE0xJUokMkQ3kOc0tR5nkNGYDPDmT8fTOlfq6St/5wgVIlIv0fhbTSvAiMrBPg9CmzycKxpB6QA==" saltValue="tQa9BHPV7lQNizRxBYQcZA==" spinCount="100000" sheet="1" objects="1" scenarios="1" selectLockedCells="1"/>
  <mergeCells count="10">
    <mergeCell ref="C8:D8"/>
    <mergeCell ref="C10:D10"/>
    <mergeCell ref="C12:D12"/>
    <mergeCell ref="C14:D14"/>
    <mergeCell ref="C1:D1"/>
    <mergeCell ref="E1:F1"/>
    <mergeCell ref="G1:H1"/>
    <mergeCell ref="I1:J1"/>
    <mergeCell ref="K1:L1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A768-F380-4EB9-A323-418E3BA8F087}">
  <sheetPr codeName="Planilha17"/>
  <dimension ref="B1:Q5"/>
  <sheetViews>
    <sheetView showGridLines="0" zoomScale="90" zoomScaleNormal="90" zoomScalePageLayoutView="80" workbookViewId="0">
      <pane ySplit="2" topLeftCell="A3" activePane="bottomLeft" state="frozen"/>
      <selection activeCell="G8" sqref="G8"/>
      <selection pane="bottomLeft"/>
    </sheetView>
  </sheetViews>
  <sheetFormatPr defaultColWidth="12.5546875" defaultRowHeight="15.6"/>
  <cols>
    <col min="1" max="1" width="2.44140625" style="30" customWidth="1"/>
    <col min="2" max="2" width="1.5546875" style="30" customWidth="1"/>
    <col min="3" max="3" width="50.33203125" style="30" bestFit="1" customWidth="1"/>
    <col min="4" max="6" width="31.33203125" style="30" customWidth="1"/>
    <col min="7" max="7" width="29.109375" style="30" customWidth="1"/>
    <col min="8" max="10" width="31.33203125" style="30" customWidth="1"/>
    <col min="11" max="11" width="12.5546875" style="30" customWidth="1"/>
    <col min="12" max="14" width="12.5546875" style="30"/>
    <col min="15" max="15" width="12.5546875" style="30" customWidth="1"/>
    <col min="16" max="19" width="12.5546875" style="30"/>
    <col min="20" max="20" width="5.88671875" style="30" customWidth="1"/>
    <col min="21" max="16384" width="12.5546875" style="30"/>
  </cols>
  <sheetData>
    <row r="1" spans="2:17" s="24" customFormat="1" ht="39" customHeight="1">
      <c r="B1" s="111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</row>
    <row r="2" spans="2:17" s="26" customFormat="1" ht="30" customHeight="1">
      <c r="D2" s="27"/>
      <c r="E2" s="28"/>
      <c r="F2" s="28"/>
      <c r="G2" s="28"/>
      <c r="H2" s="28"/>
      <c r="I2" s="29"/>
      <c r="J2" s="29"/>
      <c r="K2" s="29"/>
      <c r="L2" s="29"/>
      <c r="M2" s="29"/>
      <c r="N2" s="29"/>
      <c r="O2" s="29"/>
      <c r="P2" s="29"/>
      <c r="Q2" s="29"/>
    </row>
    <row r="3" spans="2:17" s="112" customFormat="1" ht="44.25" customHeight="1">
      <c r="C3" s="113" t="s">
        <v>141</v>
      </c>
      <c r="E3" s="114"/>
      <c r="F3" s="114"/>
    </row>
    <row r="4" spans="2:17" ht="13.5" customHeight="1">
      <c r="D4" s="31"/>
      <c r="E4" s="32"/>
      <c r="F4" s="32"/>
      <c r="G4" s="32"/>
      <c r="H4" s="32"/>
      <c r="I4" s="33"/>
      <c r="J4" s="33"/>
      <c r="K4" s="33"/>
      <c r="L4" s="33"/>
      <c r="M4" s="33"/>
      <c r="N4" s="33"/>
      <c r="O4" s="33"/>
      <c r="P4" s="33"/>
      <c r="Q4" s="33"/>
    </row>
    <row r="5" spans="2:17" ht="38.25" customHeight="1">
      <c r="C5" s="130" t="s">
        <v>63</v>
      </c>
      <c r="D5" s="130"/>
      <c r="E5" s="130"/>
      <c r="F5" s="130"/>
      <c r="G5" s="130"/>
    </row>
  </sheetData>
  <sheetProtection algorithmName="SHA-512" hashValue="PNznXveABmBhjxIvN085RS2/naOPdM1QjD3RVddhAWekkmSwl/R+Cojk4RnBRAZpKQG7j4QON6b7V/sHiqe0Rg==" saltValue="ylmsZlVwYUX13kuc1xKFlA==" spinCount="100000" sheet="1" objects="1" scenarios="1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1ED1-10A2-4FFF-A41E-00D97ED8E307}">
  <dimension ref="B2:C2"/>
  <sheetViews>
    <sheetView workbookViewId="0">
      <selection activeCell="C2" sqref="C2"/>
    </sheetView>
  </sheetViews>
  <sheetFormatPr defaultColWidth="9.109375" defaultRowHeight="14.4"/>
  <cols>
    <col min="2" max="2" width="10.44140625" customWidth="1"/>
  </cols>
  <sheetData>
    <row r="2" spans="2:3">
      <c r="B2" t="s">
        <v>140</v>
      </c>
      <c r="C2" s="65">
        <v>1</v>
      </c>
    </row>
  </sheetData>
  <sheetProtection algorithmName="SHA-512" hashValue="x0g1LrpzLg3IVlWDv4DOuMdjI5t1xoMGn/Z3yEkl0BtNgsdWgJ0YXBcDtIzdYAd62fRzgiNi66blCY3eWsXKfw==" saltValue="kyOf9h81xvCKnaGquFPxFQ==" spinCount="100000" sheet="1" objects="1" scenarios="1" selectLockedCells="1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4A6D-FE9C-4B21-A02B-0FE9F2EBD35E}">
  <sheetPr codeName="Planilha1"/>
  <dimension ref="A1:S16"/>
  <sheetViews>
    <sheetView showGridLines="0" zoomScale="90" zoomScaleNormal="90" workbookViewId="0">
      <pane ySplit="2" topLeftCell="A3" activePane="bottomLeft" state="frozen"/>
      <selection activeCell="G8" sqref="G8"/>
      <selection pane="bottomLeft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63.33203125" style="62" customWidth="1"/>
    <col min="4" max="7" width="20.5546875" style="62" customWidth="1"/>
    <col min="8" max="8" width="26.109375" style="63" customWidth="1"/>
    <col min="9" max="15" width="9.109375" style="63"/>
    <col min="16" max="16384" width="9.109375" style="62"/>
  </cols>
  <sheetData>
    <row r="1" spans="1:19" s="56" customFormat="1" ht="39" customHeight="1">
      <c r="A1" s="54"/>
      <c r="B1" s="54"/>
      <c r="C1" s="54"/>
      <c r="D1" s="54"/>
      <c r="E1" s="54"/>
      <c r="F1" s="54"/>
      <c r="G1" s="54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s="61" customFormat="1" ht="30" customHeight="1">
      <c r="A2" s="57"/>
      <c r="B2" s="57"/>
      <c r="C2" s="58"/>
      <c r="D2" s="59"/>
      <c r="E2" s="59"/>
      <c r="F2" s="59"/>
      <c r="G2" s="5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s="112" customFormat="1" ht="44.25" customHeight="1">
      <c r="C3" s="113" t="s">
        <v>141</v>
      </c>
      <c r="E3" s="114"/>
      <c r="F3" s="114"/>
    </row>
    <row r="5" spans="1:19" ht="18">
      <c r="C5" s="21" t="s">
        <v>33</v>
      </c>
      <c r="H5" s="63">
        <v>1</v>
      </c>
      <c r="I5" s="63" t="s">
        <v>7</v>
      </c>
      <c r="J5" s="63" t="s">
        <v>8</v>
      </c>
      <c r="K5" s="63" t="s">
        <v>9</v>
      </c>
    </row>
    <row r="6" spans="1:19" ht="9.75" customHeight="1">
      <c r="C6" s="64"/>
      <c r="D6" s="64"/>
      <c r="E6" s="64"/>
      <c r="F6" s="64"/>
      <c r="G6" s="64"/>
      <c r="H6" s="63">
        <v>2</v>
      </c>
      <c r="I6" s="63" t="s">
        <v>8</v>
      </c>
      <c r="J6" s="63" t="s">
        <v>9</v>
      </c>
      <c r="K6" s="63" t="s">
        <v>10</v>
      </c>
    </row>
    <row r="7" spans="1:19" ht="6.75" customHeight="1">
      <c r="H7" s="63">
        <v>3</v>
      </c>
      <c r="I7" s="63" t="s">
        <v>9</v>
      </c>
      <c r="J7" s="63" t="s">
        <v>10</v>
      </c>
      <c r="K7" s="63" t="s">
        <v>11</v>
      </c>
    </row>
    <row r="8" spans="1:19" s="63" customFormat="1" ht="6" customHeight="1" thickBot="1">
      <c r="D8" s="63">
        <v>2</v>
      </c>
      <c r="E8" s="63">
        <v>3</v>
      </c>
      <c r="F8" s="63">
        <v>4</v>
      </c>
      <c r="H8" s="63">
        <v>4</v>
      </c>
      <c r="I8" s="63" t="s">
        <v>10</v>
      </c>
      <c r="J8" s="63" t="s">
        <v>11</v>
      </c>
      <c r="K8" s="63" t="s">
        <v>12</v>
      </c>
    </row>
    <row r="9" spans="1:19" ht="31.5" customHeight="1" thickTop="1" thickBot="1">
      <c r="C9" s="13" t="s">
        <v>76</v>
      </c>
      <c r="D9" s="13" t="str">
        <f>VLOOKUP(Aux!$C$2,$H$5:$K$16,D$8,FALSE)</f>
        <v>enero</v>
      </c>
      <c r="E9" s="13" t="str">
        <f>VLOOKUP(Aux!$C$2,$H$5:$K$16,E$8,FALSE)</f>
        <v>febrero</v>
      </c>
      <c r="F9" s="13" t="str">
        <f>VLOOKUP(Aux!$C$2,$H$5:$K$16,F$8,FALSE)</f>
        <v>marzo</v>
      </c>
      <c r="G9" s="13" t="s">
        <v>27</v>
      </c>
      <c r="H9" s="63">
        <v>5</v>
      </c>
      <c r="I9" s="63" t="s">
        <v>11</v>
      </c>
      <c r="J9" s="63" t="s">
        <v>12</v>
      </c>
      <c r="K9" s="63" t="s">
        <v>13</v>
      </c>
    </row>
    <row r="10" spans="1:19" ht="44.25" customHeight="1" thickTop="1" thickBot="1">
      <c r="C10" s="13" t="str">
        <f>IF('OKR O'!D5="","",'OKR O'!D5)</f>
        <v>internacionalización</v>
      </c>
      <c r="D10" s="74">
        <f>IF($C10="","",'OKR O'!K13)</f>
        <v>0.18333333333333335</v>
      </c>
      <c r="E10" s="74">
        <f>IF($C10="","",'OKR O'!L13)</f>
        <v>0.25</v>
      </c>
      <c r="F10" s="74">
        <f>IF($C10="","",'OKR O'!M13)</f>
        <v>0.43333333333333335</v>
      </c>
      <c r="G10" s="74">
        <f>IF(C10="","",IFERROR(SUM(D10:F10),0))</f>
        <v>0.8666666666666667</v>
      </c>
      <c r="H10" s="63">
        <v>6</v>
      </c>
      <c r="I10" s="63" t="s">
        <v>12</v>
      </c>
      <c r="J10" s="63" t="s">
        <v>13</v>
      </c>
      <c r="K10" s="63" t="s">
        <v>14</v>
      </c>
    </row>
    <row r="11" spans="1:19" ht="44.25" customHeight="1" thickTop="1" thickBot="1">
      <c r="C11" s="13" t="str">
        <f>IF('OKR O'!D14="","",'OKR O'!D14)</f>
        <v>La mejora de los canales de venta</v>
      </c>
      <c r="D11" s="74">
        <f>IF($C11="","",'OKR O'!K22)</f>
        <v>0.18</v>
      </c>
      <c r="E11" s="74">
        <f>IF($C11="","",'OKR O'!L22)</f>
        <v>0.28000000000000003</v>
      </c>
      <c r="F11" s="74">
        <f>IF($C11="","",'OKR O'!M22)</f>
        <v>0.17799999999999999</v>
      </c>
      <c r="G11" s="74">
        <f>IF(C11="","",IFERROR(SUM(D11:F11),0))</f>
        <v>0.63800000000000001</v>
      </c>
      <c r="H11" s="63">
        <v>7</v>
      </c>
      <c r="I11" s="63" t="s">
        <v>13</v>
      </c>
      <c r="J11" s="63" t="s">
        <v>14</v>
      </c>
      <c r="K11" s="63" t="s">
        <v>15</v>
      </c>
    </row>
    <row r="12" spans="1:19" ht="44.25" customHeight="1" thickTop="1" thickBot="1">
      <c r="C12" s="13" t="str">
        <f>IF('OKR O'!D23="","",'OKR O'!D23)</f>
        <v>la contratación de los desarrolladores</v>
      </c>
      <c r="D12" s="74">
        <f>IF($C12="","",'OKR O'!K31)</f>
        <v>0.33333333333333331</v>
      </c>
      <c r="E12" s="74">
        <f>IF($C12="","",'OKR O'!L31)</f>
        <v>0.33333333333333331</v>
      </c>
      <c r="F12" s="74">
        <f>IF($C12="","",'OKR O'!M31)</f>
        <v>0.33333333333333331</v>
      </c>
      <c r="G12" s="74">
        <f t="shared" ref="G12:G13" si="0">IF(C12="","",IFERROR(SUM(D12:F12),0))</f>
        <v>1</v>
      </c>
      <c r="H12" s="63">
        <v>8</v>
      </c>
      <c r="I12" s="63" t="s">
        <v>14</v>
      </c>
      <c r="J12" s="63" t="s">
        <v>15</v>
      </c>
      <c r="K12" s="63" t="s">
        <v>113</v>
      </c>
    </row>
    <row r="13" spans="1:19" ht="44.25" customHeight="1" thickTop="1" thickBot="1">
      <c r="C13" s="13" t="str">
        <f>IF('OKR O'!D32="","",'OKR O'!D32)</f>
        <v>Ampliar la cartera de productos</v>
      </c>
      <c r="D13" s="74">
        <f>IF($C13="","",'OKR O'!K40)</f>
        <v>0.1125</v>
      </c>
      <c r="E13" s="74">
        <f>IF($C13="","",'OKR O'!L40)</f>
        <v>0.16250000000000001</v>
      </c>
      <c r="F13" s="74">
        <f>IF($C13="","",'OKR O'!M40)</f>
        <v>0.13750000000000001</v>
      </c>
      <c r="G13" s="74">
        <f t="shared" si="0"/>
        <v>0.41250000000000003</v>
      </c>
      <c r="H13" s="63">
        <v>9</v>
      </c>
      <c r="I13" s="63" t="s">
        <v>15</v>
      </c>
      <c r="J13" s="63" t="s">
        <v>113</v>
      </c>
      <c r="K13" s="63" t="s">
        <v>114</v>
      </c>
    </row>
    <row r="14" spans="1:19" ht="15" thickTop="1">
      <c r="H14" s="63">
        <v>10</v>
      </c>
      <c r="I14" s="63" t="s">
        <v>113</v>
      </c>
      <c r="J14" s="63" t="s">
        <v>114</v>
      </c>
      <c r="K14" s="63" t="s">
        <v>115</v>
      </c>
    </row>
    <row r="15" spans="1:19">
      <c r="H15" s="63">
        <v>11</v>
      </c>
      <c r="I15" s="63" t="s">
        <v>114</v>
      </c>
      <c r="J15" s="63" t="s">
        <v>115</v>
      </c>
      <c r="K15" s="63" t="s">
        <v>7</v>
      </c>
    </row>
    <row r="16" spans="1:19">
      <c r="H16" s="63">
        <v>12</v>
      </c>
      <c r="I16" s="63" t="s">
        <v>115</v>
      </c>
      <c r="J16" s="63" t="s">
        <v>7</v>
      </c>
      <c r="K16" s="63" t="s">
        <v>8</v>
      </c>
    </row>
  </sheetData>
  <sheetProtection algorithmName="SHA-512" hashValue="+sNYlTxftYPYow+uq3lV3iQ/91GdGTsSpEuY9EbiJdXYsN6YMFNwcDkG5KKp3ZbagX3G9c6nudCaFq5gWeYlvw==" saltValue="pYvcAJ0gxR4WlOwlcmTRrg==" spinCount="100000" sheet="1" objects="1" scenarios="1" selectLockedCells="1"/>
  <autoFilter ref="C9:G9" xr:uid="{E371FF79-129E-4598-8812-273C364C2B86}"/>
  <conditionalFormatting sqref="C10:G13">
    <cfRule type="expression" dxfId="93" priority="1">
      <formula>$C10=""</formula>
    </cfRule>
  </conditionalFormatting>
  <conditionalFormatting sqref="G10:G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-down 3">
              <controlPr defaultSize="0" autoLine="0" autoPict="0" altText="Escolha o mês">
                <anchor>
                  <from>
                    <xdr:col>2</xdr:col>
                    <xdr:colOff>3208020</xdr:colOff>
                    <xdr:row>3</xdr:row>
                    <xdr:rowOff>144780</xdr:rowOff>
                  </from>
                  <to>
                    <xdr:col>3</xdr:col>
                    <xdr:colOff>899160</xdr:colOff>
                    <xdr:row>5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CD65-8A1A-415B-A4E8-D8C95E85B29B}">
  <sheetPr codeName="Planilha4"/>
  <dimension ref="A1:R40"/>
  <sheetViews>
    <sheetView showGridLines="0" zoomScale="90" zoomScaleNormal="90" workbookViewId="0">
      <pane ySplit="2" topLeftCell="A3" activePane="bottomLeft" state="frozen"/>
      <selection activeCell="G8" sqref="G8"/>
      <selection pane="bottomLeft" activeCell="D5" sqref="D5:I5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17.44140625" style="62" customWidth="1"/>
    <col min="4" max="4" width="49.44140625" style="62" customWidth="1"/>
    <col min="5" max="9" width="21.33203125" style="62" customWidth="1"/>
    <col min="10" max="10" width="9.33203125" style="62" customWidth="1"/>
    <col min="11" max="11" width="9.88671875" style="63" customWidth="1"/>
    <col min="12" max="13" width="9.109375" style="63"/>
    <col min="14" max="14" width="9.109375" style="62"/>
    <col min="15" max="15" width="3.44140625" style="62" bestFit="1" customWidth="1"/>
    <col min="16" max="16" width="6.88671875" style="62" bestFit="1" customWidth="1"/>
    <col min="17" max="17" width="9.109375" style="62"/>
    <col min="18" max="18" width="9" style="62" bestFit="1" customWidth="1"/>
    <col min="19" max="20" width="11.109375" style="62" customWidth="1"/>
    <col min="21" max="16384" width="9.109375" style="62"/>
  </cols>
  <sheetData>
    <row r="1" spans="1:18" s="56" customFormat="1" ht="39" customHeight="1">
      <c r="A1" s="54"/>
      <c r="B1" s="54"/>
      <c r="C1" s="54"/>
      <c r="D1" s="54"/>
      <c r="E1" s="54"/>
      <c r="F1" s="54"/>
      <c r="G1" s="54"/>
      <c r="H1" s="54"/>
      <c r="I1" s="54"/>
      <c r="K1" s="55"/>
      <c r="L1" s="55"/>
      <c r="M1" s="55"/>
    </row>
    <row r="2" spans="1:18" s="61" customFormat="1" ht="30" customHeight="1">
      <c r="A2" s="57"/>
      <c r="B2" s="57"/>
      <c r="C2" s="58"/>
      <c r="D2" s="59"/>
      <c r="E2" s="59"/>
      <c r="F2" s="59"/>
      <c r="G2" s="59"/>
      <c r="H2" s="59"/>
      <c r="I2" s="59"/>
      <c r="K2" s="60"/>
      <c r="L2" s="60"/>
      <c r="M2" s="60"/>
    </row>
    <row r="3" spans="1:18" s="112" customFormat="1" ht="44.25" customHeight="1">
      <c r="C3" s="113" t="s">
        <v>141</v>
      </c>
      <c r="E3" s="114"/>
      <c r="F3" s="114"/>
    </row>
    <row r="4" spans="1:18" ht="15" thickBot="1">
      <c r="H4" s="108"/>
    </row>
    <row r="5" spans="1:18" ht="32.25" customHeight="1" thickTop="1" thickBot="1">
      <c r="C5" s="66" t="s">
        <v>77</v>
      </c>
      <c r="D5" s="119" t="s">
        <v>80</v>
      </c>
      <c r="E5" s="119"/>
      <c r="F5" s="119"/>
      <c r="G5" s="119"/>
      <c r="H5" s="119"/>
      <c r="I5" s="119"/>
    </row>
    <row r="6" spans="1:18" ht="5.0999999999999996" customHeight="1" thickTop="1" thickBot="1">
      <c r="O6" s="62">
        <f>E5</f>
        <v>0</v>
      </c>
      <c r="P6" s="62" t="e">
        <f>MATCH(O6,E:E,0)</f>
        <v>#N/A</v>
      </c>
      <c r="Q6" s="69" t="e">
        <f t="shared" ref="Q6" si="0">ADDRESS(P6,4,4,1)</f>
        <v>#N/A</v>
      </c>
      <c r="R6" s="76" t="s">
        <v>31</v>
      </c>
    </row>
    <row r="7" spans="1:18" s="69" customFormat="1" ht="26.25" customHeight="1" thickTop="1" thickBot="1">
      <c r="A7" s="62"/>
      <c r="B7" s="67"/>
      <c r="C7" s="16" t="s">
        <v>32</v>
      </c>
      <c r="D7" s="16" t="s">
        <v>112</v>
      </c>
      <c r="E7" s="66" t="s">
        <v>21</v>
      </c>
      <c r="F7" s="68" t="str">
        <f>'OKR R'!$D$9</f>
        <v>enero</v>
      </c>
      <c r="G7" s="68" t="str">
        <f>'OKR R'!$E$9</f>
        <v>febrero</v>
      </c>
      <c r="H7" s="68" t="str">
        <f>'OKR R'!$F$9</f>
        <v>marzo</v>
      </c>
      <c r="I7" s="68" t="s">
        <v>22</v>
      </c>
      <c r="K7" s="67" t="s">
        <v>93</v>
      </c>
      <c r="L7" s="67" t="s">
        <v>94</v>
      </c>
      <c r="M7" s="67" t="s">
        <v>95</v>
      </c>
      <c r="P7" s="62"/>
      <c r="R7" s="77"/>
    </row>
    <row r="8" spans="1:18" s="70" customFormat="1" ht="26.25" customHeight="1" thickTop="1">
      <c r="B8" s="71">
        <f>IF(D8="",0,1)</f>
        <v>1</v>
      </c>
      <c r="C8" s="106" t="s">
        <v>78</v>
      </c>
      <c r="D8" s="107" t="s">
        <v>81</v>
      </c>
      <c r="E8" s="72">
        <v>10000</v>
      </c>
      <c r="F8" s="72">
        <v>2000</v>
      </c>
      <c r="G8" s="72">
        <v>3000</v>
      </c>
      <c r="H8" s="72">
        <v>4000</v>
      </c>
      <c r="I8" s="109">
        <f>IFERROR(SUM(F8:H8)/E8,"")</f>
        <v>0.9</v>
      </c>
      <c r="J8" s="73"/>
      <c r="K8" s="90">
        <f>IFERROR(F8/$E8,"")</f>
        <v>0.2</v>
      </c>
      <c r="L8" s="90">
        <f t="shared" ref="L8:M8" si="1">IFERROR(G8/$E8,"")</f>
        <v>0.3</v>
      </c>
      <c r="M8" s="90">
        <f t="shared" si="1"/>
        <v>0.4</v>
      </c>
      <c r="P8" s="62"/>
      <c r="Q8" s="69"/>
      <c r="R8" s="77"/>
    </row>
    <row r="9" spans="1:18" s="70" customFormat="1" ht="26.25" customHeight="1">
      <c r="B9" s="71">
        <f t="shared" ref="B9:B39" si="2">IF(D9="",0,1)</f>
        <v>1</v>
      </c>
      <c r="C9" s="106" t="s">
        <v>23</v>
      </c>
      <c r="D9" s="107" t="s">
        <v>82</v>
      </c>
      <c r="E9" s="72">
        <v>10</v>
      </c>
      <c r="F9" s="72">
        <v>1</v>
      </c>
      <c r="G9" s="72">
        <v>2</v>
      </c>
      <c r="H9" s="72">
        <v>4</v>
      </c>
      <c r="I9" s="109">
        <f>IFERROR(SUM(F9:H9)/E9,"")</f>
        <v>0.7</v>
      </c>
      <c r="J9" s="73"/>
      <c r="K9" s="90">
        <f t="shared" ref="K9:K12" si="3">IFERROR(F9/$E9,"")</f>
        <v>0.1</v>
      </c>
      <c r="L9" s="90">
        <f t="shared" ref="L9:L12" si="4">IFERROR(G9/$E9,"")</f>
        <v>0.2</v>
      </c>
      <c r="M9" s="90">
        <f t="shared" ref="M9:M12" si="5">IFERROR(H9/$E9,"")</f>
        <v>0.4</v>
      </c>
      <c r="P9" s="62"/>
      <c r="Q9" s="69"/>
      <c r="R9" s="77"/>
    </row>
    <row r="10" spans="1:18" s="70" customFormat="1" ht="26.25" customHeight="1">
      <c r="B10" s="71">
        <f t="shared" si="2"/>
        <v>1</v>
      </c>
      <c r="C10" s="116" t="s">
        <v>79</v>
      </c>
      <c r="D10" s="117" t="s">
        <v>83</v>
      </c>
      <c r="E10" s="118">
        <v>0.8</v>
      </c>
      <c r="F10" s="118">
        <v>0.2</v>
      </c>
      <c r="G10" s="118">
        <v>0.2</v>
      </c>
      <c r="H10" s="118">
        <v>0.4</v>
      </c>
      <c r="I10" s="109">
        <f>IFERROR(SUM(F10:H10)/E10,"")</f>
        <v>1</v>
      </c>
      <c r="J10" s="73"/>
      <c r="K10" s="90">
        <f t="shared" si="3"/>
        <v>0.25</v>
      </c>
      <c r="L10" s="90">
        <f t="shared" si="4"/>
        <v>0.25</v>
      </c>
      <c r="M10" s="90">
        <f t="shared" si="5"/>
        <v>0.5</v>
      </c>
      <c r="P10" s="62"/>
      <c r="Q10" s="69"/>
      <c r="R10" s="78"/>
    </row>
    <row r="11" spans="1:18" s="70" customFormat="1" ht="26.25" customHeight="1">
      <c r="B11" s="71">
        <f t="shared" si="2"/>
        <v>0</v>
      </c>
      <c r="C11" s="116"/>
      <c r="D11" s="117"/>
      <c r="E11" s="118"/>
      <c r="F11" s="118"/>
      <c r="G11" s="118"/>
      <c r="H11" s="118"/>
      <c r="I11" s="109" t="str">
        <f>IFERROR(SUM(F11:H11)/E11,"")</f>
        <v/>
      </c>
      <c r="J11" s="73"/>
      <c r="K11" s="90" t="str">
        <f t="shared" si="3"/>
        <v/>
      </c>
      <c r="L11" s="90" t="str">
        <f t="shared" si="4"/>
        <v/>
      </c>
      <c r="M11" s="90" t="str">
        <f t="shared" si="5"/>
        <v/>
      </c>
      <c r="P11" s="62"/>
      <c r="Q11" s="69"/>
      <c r="R11" s="78"/>
    </row>
    <row r="12" spans="1:18" s="70" customFormat="1" ht="26.25" customHeight="1">
      <c r="B12" s="71">
        <f t="shared" si="2"/>
        <v>0</v>
      </c>
      <c r="C12" s="116"/>
      <c r="D12" s="117"/>
      <c r="E12" s="118"/>
      <c r="F12" s="118"/>
      <c r="G12" s="118"/>
      <c r="H12" s="118"/>
      <c r="I12" s="109"/>
      <c r="J12" s="73"/>
      <c r="K12" s="90" t="str">
        <f t="shared" si="3"/>
        <v/>
      </c>
      <c r="L12" s="90" t="str">
        <f t="shared" si="4"/>
        <v/>
      </c>
      <c r="M12" s="90" t="str">
        <f t="shared" si="5"/>
        <v/>
      </c>
      <c r="P12" s="62"/>
      <c r="Q12" s="69"/>
      <c r="R12" s="78"/>
    </row>
    <row r="13" spans="1:18" ht="15" thickBot="1">
      <c r="B13" s="71"/>
      <c r="K13" s="90">
        <f>SUM(K8:K12)/COUNTA($D$8:$D$12)</f>
        <v>0.18333333333333335</v>
      </c>
      <c r="L13" s="90">
        <f t="shared" ref="L13:M13" si="6">SUM(L8:L12)/COUNTA($D$8:$D$12)</f>
        <v>0.25</v>
      </c>
      <c r="M13" s="90">
        <f t="shared" si="6"/>
        <v>0.43333333333333335</v>
      </c>
      <c r="Q13" s="69"/>
      <c r="R13" s="78"/>
    </row>
    <row r="14" spans="1:18" ht="32.25" customHeight="1" thickTop="1" thickBot="1">
      <c r="B14" s="71"/>
      <c r="C14" s="66" t="s">
        <v>77</v>
      </c>
      <c r="D14" s="120" t="s">
        <v>84</v>
      </c>
      <c r="E14" s="120"/>
      <c r="F14" s="120"/>
      <c r="G14" s="120"/>
      <c r="H14" s="120"/>
      <c r="I14" s="120"/>
      <c r="Q14" s="69"/>
      <c r="R14" s="78"/>
    </row>
    <row r="15" spans="1:18" ht="5.0999999999999996" customHeight="1" thickTop="1" thickBot="1">
      <c r="B15" s="71"/>
      <c r="Q15" s="69"/>
      <c r="R15" s="78"/>
    </row>
    <row r="16" spans="1:18" s="69" customFormat="1" ht="26.25" customHeight="1" thickTop="1" thickBot="1">
      <c r="A16" s="62"/>
      <c r="B16" s="71"/>
      <c r="C16" s="16" t="s">
        <v>32</v>
      </c>
      <c r="D16" s="16" t="s">
        <v>112</v>
      </c>
      <c r="E16" s="66" t="s">
        <v>21</v>
      </c>
      <c r="F16" s="68" t="str">
        <f>'OKR R'!$D$9</f>
        <v>enero</v>
      </c>
      <c r="G16" s="68" t="str">
        <f>'OKR R'!$E$9</f>
        <v>febrero</v>
      </c>
      <c r="H16" s="68" t="str">
        <f>'OKR R'!$F$9</f>
        <v>marzo</v>
      </c>
      <c r="I16" s="68" t="s">
        <v>22</v>
      </c>
      <c r="J16" s="79"/>
      <c r="K16" s="67"/>
      <c r="L16" s="67"/>
      <c r="M16" s="67"/>
      <c r="P16" s="62"/>
      <c r="R16" s="78"/>
    </row>
    <row r="17" spans="1:18" s="70" customFormat="1" ht="26.25" customHeight="1" thickTop="1">
      <c r="B17" s="71">
        <f t="shared" si="2"/>
        <v>1</v>
      </c>
      <c r="C17" s="116" t="s">
        <v>78</v>
      </c>
      <c r="D17" s="117" t="s">
        <v>85</v>
      </c>
      <c r="E17" s="118">
        <v>10000</v>
      </c>
      <c r="F17" s="118">
        <v>1000</v>
      </c>
      <c r="G17" s="118">
        <v>1000</v>
      </c>
      <c r="H17" s="118">
        <v>1000</v>
      </c>
      <c r="I17" s="109">
        <f>IFERROR(SUM(F17:H17)/E17,"")</f>
        <v>0.3</v>
      </c>
      <c r="J17" s="73"/>
      <c r="K17" s="71">
        <f>IFERROR(F17/$E17,"")</f>
        <v>0.1</v>
      </c>
      <c r="L17" s="71">
        <f t="shared" ref="L17:L21" si="7">IFERROR(G17/$E17,"")</f>
        <v>0.1</v>
      </c>
      <c r="M17" s="71">
        <f t="shared" ref="M17:M21" si="8">IFERROR(H17/$E17,"")</f>
        <v>0.1</v>
      </c>
      <c r="P17" s="62"/>
      <c r="Q17" s="69"/>
      <c r="R17" s="78"/>
    </row>
    <row r="18" spans="1:18" s="70" customFormat="1" ht="26.25" customHeight="1">
      <c r="B18" s="71">
        <f t="shared" si="2"/>
        <v>1</v>
      </c>
      <c r="C18" s="116" t="s">
        <v>78</v>
      </c>
      <c r="D18" s="117" t="s">
        <v>86</v>
      </c>
      <c r="E18" s="118">
        <v>10000</v>
      </c>
      <c r="F18" s="118">
        <v>2000</v>
      </c>
      <c r="G18" s="118">
        <v>2000</v>
      </c>
      <c r="H18" s="118">
        <v>2000</v>
      </c>
      <c r="I18" s="109">
        <f>IFERROR(SUM(F18:H18)/E18,"")</f>
        <v>0.6</v>
      </c>
      <c r="J18" s="73"/>
      <c r="K18" s="71">
        <f t="shared" ref="K18:K21" si="9">IFERROR(F18/$E18,"")</f>
        <v>0.2</v>
      </c>
      <c r="L18" s="71">
        <f t="shared" si="7"/>
        <v>0.2</v>
      </c>
      <c r="M18" s="71">
        <f t="shared" si="8"/>
        <v>0.2</v>
      </c>
      <c r="P18" s="62"/>
      <c r="Q18" s="69"/>
      <c r="R18" s="78"/>
    </row>
    <row r="19" spans="1:18" s="70" customFormat="1" ht="26.25" customHeight="1">
      <c r="B19" s="71">
        <f t="shared" si="2"/>
        <v>1</v>
      </c>
      <c r="C19" s="116" t="s">
        <v>78</v>
      </c>
      <c r="D19" s="117" t="s">
        <v>87</v>
      </c>
      <c r="E19" s="118">
        <v>10000</v>
      </c>
      <c r="F19" s="118">
        <v>2000</v>
      </c>
      <c r="G19" s="118">
        <v>4000</v>
      </c>
      <c r="H19" s="118">
        <v>2000</v>
      </c>
      <c r="I19" s="109">
        <f>IFERROR(SUM(F19:H19)/E19,"")</f>
        <v>0.8</v>
      </c>
      <c r="J19" s="73"/>
      <c r="K19" s="71">
        <f t="shared" si="9"/>
        <v>0.2</v>
      </c>
      <c r="L19" s="71">
        <f t="shared" si="7"/>
        <v>0.4</v>
      </c>
      <c r="M19" s="71">
        <f t="shared" si="8"/>
        <v>0.2</v>
      </c>
      <c r="O19" s="80"/>
      <c r="P19" s="62"/>
      <c r="Q19" s="69"/>
      <c r="R19" s="78"/>
    </row>
    <row r="20" spans="1:18" s="70" customFormat="1" ht="26.25" customHeight="1">
      <c r="B20" s="71">
        <f t="shared" si="2"/>
        <v>1</v>
      </c>
      <c r="C20" s="116" t="s">
        <v>78</v>
      </c>
      <c r="D20" s="117" t="s">
        <v>88</v>
      </c>
      <c r="E20" s="118">
        <v>10000</v>
      </c>
      <c r="F20" s="118">
        <v>1000</v>
      </c>
      <c r="G20" s="118">
        <v>4000</v>
      </c>
      <c r="H20" s="118">
        <v>2400</v>
      </c>
      <c r="I20" s="109">
        <f>IFERROR(SUM(F20:H20)/E20,"")</f>
        <v>0.74</v>
      </c>
      <c r="J20" s="73"/>
      <c r="K20" s="71">
        <f t="shared" si="9"/>
        <v>0.1</v>
      </c>
      <c r="L20" s="71">
        <f t="shared" si="7"/>
        <v>0.4</v>
      </c>
      <c r="M20" s="71">
        <f t="shared" si="8"/>
        <v>0.24</v>
      </c>
      <c r="P20" s="62"/>
      <c r="Q20" s="69"/>
      <c r="R20" s="78"/>
    </row>
    <row r="21" spans="1:18" s="70" customFormat="1" ht="26.25" customHeight="1">
      <c r="B21" s="71">
        <f t="shared" si="2"/>
        <v>1</v>
      </c>
      <c r="C21" s="116" t="s">
        <v>78</v>
      </c>
      <c r="D21" s="117" t="s">
        <v>89</v>
      </c>
      <c r="E21" s="118">
        <v>10000</v>
      </c>
      <c r="F21" s="118">
        <v>3000</v>
      </c>
      <c r="G21" s="118">
        <v>3000</v>
      </c>
      <c r="H21" s="72">
        <v>1500</v>
      </c>
      <c r="I21" s="109">
        <f>IFERROR(SUM(F21:H21)/E21,"")</f>
        <v>0.75</v>
      </c>
      <c r="J21" s="73"/>
      <c r="K21" s="71">
        <f t="shared" si="9"/>
        <v>0.3</v>
      </c>
      <c r="L21" s="71">
        <f t="shared" si="7"/>
        <v>0.3</v>
      </c>
      <c r="M21" s="71">
        <f t="shared" si="8"/>
        <v>0.15</v>
      </c>
      <c r="P21" s="62"/>
      <c r="Q21" s="69"/>
      <c r="R21" s="78"/>
    </row>
    <row r="22" spans="1:18" ht="15" thickBot="1">
      <c r="B22" s="71"/>
      <c r="K22" s="90">
        <f>SUM(K17:K21)/COUNTA($D$17:$D$21)</f>
        <v>0.18</v>
      </c>
      <c r="L22" s="90">
        <f t="shared" ref="L22:M22" si="10">SUM(L17:L21)/COUNTA($D$17:$D$21)</f>
        <v>0.28000000000000003</v>
      </c>
      <c r="M22" s="90">
        <f t="shared" si="10"/>
        <v>0.17799999999999999</v>
      </c>
      <c r="Q22" s="69"/>
      <c r="R22" s="78"/>
    </row>
    <row r="23" spans="1:18" ht="32.25" customHeight="1" thickTop="1" thickBot="1">
      <c r="B23" s="71"/>
      <c r="C23" s="66" t="s">
        <v>77</v>
      </c>
      <c r="D23" s="120" t="s">
        <v>129</v>
      </c>
      <c r="E23" s="120"/>
      <c r="F23" s="120"/>
      <c r="G23" s="120"/>
      <c r="H23" s="120"/>
      <c r="I23" s="120"/>
      <c r="Q23" s="69"/>
      <c r="R23" s="78"/>
    </row>
    <row r="24" spans="1:18" ht="5.0999999999999996" customHeight="1" thickTop="1" thickBot="1">
      <c r="B24" s="71"/>
      <c r="Q24" s="69"/>
      <c r="R24" s="78"/>
    </row>
    <row r="25" spans="1:18" s="69" customFormat="1" ht="26.25" customHeight="1" thickTop="1" thickBot="1">
      <c r="A25" s="62"/>
      <c r="B25" s="71"/>
      <c r="C25" s="16" t="s">
        <v>32</v>
      </c>
      <c r="D25" s="16" t="s">
        <v>112</v>
      </c>
      <c r="E25" s="66" t="s">
        <v>21</v>
      </c>
      <c r="F25" s="68" t="str">
        <f>'OKR R'!$D$9</f>
        <v>enero</v>
      </c>
      <c r="G25" s="68" t="str">
        <f>'OKR R'!$E$9</f>
        <v>febrero</v>
      </c>
      <c r="H25" s="68" t="str">
        <f>'OKR R'!$F$9</f>
        <v>marzo</v>
      </c>
      <c r="I25" s="68" t="s">
        <v>22</v>
      </c>
      <c r="K25" s="67"/>
      <c r="L25" s="67"/>
      <c r="M25" s="67"/>
      <c r="P25" s="62"/>
      <c r="R25" s="78"/>
    </row>
    <row r="26" spans="1:18" s="70" customFormat="1" ht="26.25" customHeight="1" thickTop="1">
      <c r="B26" s="71">
        <f t="shared" si="2"/>
        <v>1</v>
      </c>
      <c r="C26" s="116" t="s">
        <v>23</v>
      </c>
      <c r="D26" s="117" t="s">
        <v>130</v>
      </c>
      <c r="E26" s="118">
        <v>3</v>
      </c>
      <c r="F26" s="118">
        <v>1</v>
      </c>
      <c r="G26" s="118">
        <v>1</v>
      </c>
      <c r="H26" s="118">
        <v>1</v>
      </c>
      <c r="I26" s="109">
        <f>IFERROR(SUM(F26:H26)/E26,"")</f>
        <v>1</v>
      </c>
      <c r="J26" s="73"/>
      <c r="K26" s="71">
        <f>IFERROR(F26/$E26,"")</f>
        <v>0.33333333333333331</v>
      </c>
      <c r="L26" s="71">
        <f t="shared" ref="L26:L30" si="11">IFERROR(G26/$E26,"")</f>
        <v>0.33333333333333331</v>
      </c>
      <c r="M26" s="71">
        <f t="shared" ref="M26:M30" si="12">IFERROR(H26/$E26,"")</f>
        <v>0.33333333333333331</v>
      </c>
      <c r="P26" s="62"/>
      <c r="Q26" s="69"/>
      <c r="R26" s="78"/>
    </row>
    <row r="27" spans="1:18" s="70" customFormat="1" ht="26.25" customHeight="1">
      <c r="B27" s="71">
        <f t="shared" si="2"/>
        <v>0</v>
      </c>
      <c r="C27" s="116"/>
      <c r="D27" s="117"/>
      <c r="E27" s="118"/>
      <c r="F27" s="118"/>
      <c r="G27" s="118"/>
      <c r="H27" s="118"/>
      <c r="I27" s="109" t="str">
        <f>IFERROR(SUM(F27:H27)/E27,"")</f>
        <v/>
      </c>
      <c r="J27" s="73"/>
      <c r="K27" s="71" t="str">
        <f t="shared" ref="K27:K30" si="13">IFERROR(F27/$E27,"")</f>
        <v/>
      </c>
      <c r="L27" s="71" t="str">
        <f t="shared" si="11"/>
        <v/>
      </c>
      <c r="M27" s="71" t="str">
        <f t="shared" si="12"/>
        <v/>
      </c>
      <c r="P27" s="62"/>
      <c r="Q27" s="69"/>
      <c r="R27" s="78"/>
    </row>
    <row r="28" spans="1:18" s="70" customFormat="1" ht="26.25" customHeight="1">
      <c r="B28" s="71">
        <f t="shared" si="2"/>
        <v>0</v>
      </c>
      <c r="C28" s="116"/>
      <c r="D28" s="117"/>
      <c r="E28" s="118"/>
      <c r="F28" s="118"/>
      <c r="G28" s="118"/>
      <c r="H28" s="118"/>
      <c r="I28" s="109" t="str">
        <f>IFERROR(SUM(F28:H28)/E28,"")</f>
        <v/>
      </c>
      <c r="J28" s="73"/>
      <c r="K28" s="71" t="str">
        <f t="shared" si="13"/>
        <v/>
      </c>
      <c r="L28" s="71" t="str">
        <f t="shared" si="11"/>
        <v/>
      </c>
      <c r="M28" s="71" t="str">
        <f t="shared" si="12"/>
        <v/>
      </c>
      <c r="P28" s="62"/>
      <c r="Q28" s="69"/>
      <c r="R28" s="78"/>
    </row>
    <row r="29" spans="1:18" s="70" customFormat="1" ht="26.25" customHeight="1">
      <c r="B29" s="71">
        <f t="shared" si="2"/>
        <v>0</v>
      </c>
      <c r="C29" s="116"/>
      <c r="D29" s="117"/>
      <c r="E29" s="118"/>
      <c r="F29" s="118"/>
      <c r="G29" s="118"/>
      <c r="H29" s="118"/>
      <c r="I29" s="109"/>
      <c r="J29" s="73"/>
      <c r="K29" s="71" t="str">
        <f t="shared" si="13"/>
        <v/>
      </c>
      <c r="L29" s="71" t="str">
        <f t="shared" si="11"/>
        <v/>
      </c>
      <c r="M29" s="71" t="str">
        <f t="shared" si="12"/>
        <v/>
      </c>
      <c r="P29" s="62"/>
      <c r="Q29" s="69"/>
      <c r="R29" s="78"/>
    </row>
    <row r="30" spans="1:18" s="70" customFormat="1" ht="26.25" customHeight="1">
      <c r="B30" s="71">
        <f t="shared" si="2"/>
        <v>0</v>
      </c>
      <c r="C30" s="116"/>
      <c r="D30" s="117"/>
      <c r="E30" s="118"/>
      <c r="F30" s="118"/>
      <c r="G30" s="118"/>
      <c r="H30" s="118"/>
      <c r="I30" s="109"/>
      <c r="J30" s="73"/>
      <c r="K30" s="71" t="str">
        <f t="shared" si="13"/>
        <v/>
      </c>
      <c r="L30" s="71" t="str">
        <f t="shared" si="11"/>
        <v/>
      </c>
      <c r="M30" s="71" t="str">
        <f t="shared" si="12"/>
        <v/>
      </c>
      <c r="P30" s="62"/>
      <c r="Q30" s="69"/>
      <c r="R30" s="78"/>
    </row>
    <row r="31" spans="1:18" ht="15" thickBot="1">
      <c r="B31" s="71"/>
      <c r="K31" s="90">
        <f>SUM(K26:K30)/COUNTA($D$26:$D$30)</f>
        <v>0.33333333333333331</v>
      </c>
      <c r="L31" s="90">
        <f t="shared" ref="L31:M31" si="14">SUM(L26:L30)/COUNTA($D$26:$D$30)</f>
        <v>0.33333333333333331</v>
      </c>
      <c r="M31" s="90">
        <f t="shared" si="14"/>
        <v>0.33333333333333331</v>
      </c>
      <c r="Q31" s="69"/>
      <c r="R31" s="78"/>
    </row>
    <row r="32" spans="1:18" ht="32.25" customHeight="1" thickTop="1" thickBot="1">
      <c r="B32" s="71"/>
      <c r="C32" s="66" t="s">
        <v>77</v>
      </c>
      <c r="D32" s="120" t="s">
        <v>131</v>
      </c>
      <c r="E32" s="120"/>
      <c r="F32" s="120"/>
      <c r="G32" s="120"/>
      <c r="H32" s="120"/>
      <c r="I32" s="120"/>
      <c r="Q32" s="69"/>
      <c r="R32" s="78"/>
    </row>
    <row r="33" spans="1:18" ht="5.0999999999999996" customHeight="1" thickTop="1" thickBot="1">
      <c r="B33" s="71"/>
      <c r="Q33" s="69"/>
      <c r="R33" s="78"/>
    </row>
    <row r="34" spans="1:18" s="69" customFormat="1" ht="26.25" customHeight="1" thickTop="1" thickBot="1">
      <c r="A34" s="62"/>
      <c r="B34" s="71"/>
      <c r="C34" s="16" t="s">
        <v>32</v>
      </c>
      <c r="D34" s="16" t="s">
        <v>112</v>
      </c>
      <c r="E34" s="66" t="s">
        <v>21</v>
      </c>
      <c r="F34" s="68" t="str">
        <f>'OKR R'!$D$9</f>
        <v>enero</v>
      </c>
      <c r="G34" s="68" t="str">
        <f>'OKR R'!$E$9</f>
        <v>febrero</v>
      </c>
      <c r="H34" s="68" t="str">
        <f>'OKR R'!$F$9</f>
        <v>marzo</v>
      </c>
      <c r="I34" s="68" t="s">
        <v>22</v>
      </c>
      <c r="J34" s="62"/>
      <c r="K34" s="67"/>
      <c r="L34" s="67"/>
      <c r="M34" s="67"/>
      <c r="P34" s="62"/>
      <c r="R34" s="78"/>
    </row>
    <row r="35" spans="1:18" s="70" customFormat="1" ht="26.25" customHeight="1" thickTop="1">
      <c r="B35" s="71">
        <f t="shared" si="2"/>
        <v>1</v>
      </c>
      <c r="C35" s="116" t="s">
        <v>78</v>
      </c>
      <c r="D35" s="117" t="s">
        <v>133</v>
      </c>
      <c r="E35" s="118">
        <v>20000</v>
      </c>
      <c r="F35" s="118">
        <v>2000</v>
      </c>
      <c r="G35" s="118">
        <v>4000</v>
      </c>
      <c r="H35" s="118">
        <v>3000</v>
      </c>
      <c r="I35" s="109">
        <f>IFERROR(SUM(F35:H35)/E35,"")</f>
        <v>0.45</v>
      </c>
      <c r="J35" s="73"/>
      <c r="K35" s="71">
        <f>IFERROR(F35/$E35,"")</f>
        <v>0.1</v>
      </c>
      <c r="L35" s="71">
        <f t="shared" ref="L35:L39" si="15">IFERROR(G35/$E35,"")</f>
        <v>0.2</v>
      </c>
      <c r="M35" s="71">
        <f t="shared" ref="M35:M39" si="16">IFERROR(H35/$E35,"")</f>
        <v>0.15</v>
      </c>
      <c r="P35" s="62"/>
      <c r="Q35" s="69"/>
      <c r="R35" s="78"/>
    </row>
    <row r="36" spans="1:18" s="70" customFormat="1" ht="26.25" customHeight="1">
      <c r="B36" s="71">
        <f t="shared" si="2"/>
        <v>1</v>
      </c>
      <c r="C36" s="116" t="s">
        <v>23</v>
      </c>
      <c r="D36" s="117" t="s">
        <v>132</v>
      </c>
      <c r="E36" s="118">
        <v>8</v>
      </c>
      <c r="F36" s="118">
        <v>1</v>
      </c>
      <c r="G36" s="118">
        <v>1</v>
      </c>
      <c r="H36" s="118">
        <v>1</v>
      </c>
      <c r="I36" s="109">
        <f>IFERROR(SUM(F36:H36)/E36,"")</f>
        <v>0.375</v>
      </c>
      <c r="J36" s="73"/>
      <c r="K36" s="71">
        <f t="shared" ref="K36:K39" si="17">IFERROR(F36/$E36,"")</f>
        <v>0.125</v>
      </c>
      <c r="L36" s="71">
        <f t="shared" si="15"/>
        <v>0.125</v>
      </c>
      <c r="M36" s="71">
        <f t="shared" si="16"/>
        <v>0.125</v>
      </c>
      <c r="P36" s="62"/>
      <c r="Q36" s="69"/>
      <c r="R36" s="78"/>
    </row>
    <row r="37" spans="1:18" s="70" customFormat="1" ht="26.25" customHeight="1">
      <c r="B37" s="71">
        <f t="shared" si="2"/>
        <v>0</v>
      </c>
      <c r="C37" s="116"/>
      <c r="D37" s="117"/>
      <c r="E37" s="118"/>
      <c r="F37" s="118"/>
      <c r="G37" s="118"/>
      <c r="H37" s="118"/>
      <c r="I37" s="109" t="str">
        <f>IFERROR(SUM(F37:H37)/E37,"")</f>
        <v/>
      </c>
      <c r="J37" s="73"/>
      <c r="K37" s="71" t="str">
        <f t="shared" si="17"/>
        <v/>
      </c>
      <c r="L37" s="71" t="str">
        <f t="shared" si="15"/>
        <v/>
      </c>
      <c r="M37" s="71" t="str">
        <f t="shared" si="16"/>
        <v/>
      </c>
      <c r="P37" s="62"/>
      <c r="Q37" s="69"/>
      <c r="R37" s="78"/>
    </row>
    <row r="38" spans="1:18" s="70" customFormat="1" ht="26.25" customHeight="1">
      <c r="B38" s="71">
        <f t="shared" si="2"/>
        <v>0</v>
      </c>
      <c r="C38" s="116"/>
      <c r="D38" s="117"/>
      <c r="E38" s="118"/>
      <c r="F38" s="118"/>
      <c r="G38" s="118"/>
      <c r="H38" s="118"/>
      <c r="I38" s="109" t="str">
        <f>IFERROR(SUM(F38:H38)/E38,"")</f>
        <v/>
      </c>
      <c r="J38" s="73"/>
      <c r="K38" s="71" t="str">
        <f t="shared" si="17"/>
        <v/>
      </c>
      <c r="L38" s="71" t="str">
        <f t="shared" si="15"/>
        <v/>
      </c>
      <c r="M38" s="71" t="str">
        <f t="shared" si="16"/>
        <v/>
      </c>
      <c r="R38" s="81"/>
    </row>
    <row r="39" spans="1:18" s="70" customFormat="1" ht="26.25" customHeight="1">
      <c r="B39" s="71">
        <f t="shared" si="2"/>
        <v>0</v>
      </c>
      <c r="C39" s="116"/>
      <c r="D39" s="117"/>
      <c r="E39" s="118"/>
      <c r="F39" s="118"/>
      <c r="G39" s="118"/>
      <c r="H39" s="118"/>
      <c r="I39" s="109" t="str">
        <f>IFERROR(SUM(F39:H39)/E39,"")</f>
        <v/>
      </c>
      <c r="J39" s="73"/>
      <c r="K39" s="71" t="str">
        <f t="shared" si="17"/>
        <v/>
      </c>
      <c r="L39" s="71" t="str">
        <f t="shared" si="15"/>
        <v/>
      </c>
      <c r="M39" s="71" t="str">
        <f t="shared" si="16"/>
        <v/>
      </c>
    </row>
    <row r="40" spans="1:18">
      <c r="K40" s="90">
        <f>SUM(K35:K39)/COUNTA($D$35:$D$39)</f>
        <v>0.1125</v>
      </c>
      <c r="L40" s="90">
        <f t="shared" ref="L40:M40" si="18">SUM(L35:L39)/COUNTA($D$35:$D$39)</f>
        <v>0.16250000000000001</v>
      </c>
      <c r="M40" s="90">
        <f t="shared" si="18"/>
        <v>0.13750000000000001</v>
      </c>
    </row>
  </sheetData>
  <sheetProtection algorithmName="SHA-512" hashValue="H18p6XKgoiZL41m1tbtD0GTq4KYtgXIFgRwyzu56iq9baB46eJUe4JaeuhhBK58+75rGuN4oazdNhsXQrBoiPA==" saltValue="P3es7P+oLoWc8UVDX3/WyQ==" spinCount="100000" sheet="1" objects="1" scenarios="1" selectLockedCells="1"/>
  <mergeCells count="4">
    <mergeCell ref="D5:I5"/>
    <mergeCell ref="D14:I14"/>
    <mergeCell ref="D23:I23"/>
    <mergeCell ref="D32:I32"/>
  </mergeCells>
  <conditionalFormatting sqref="E8:H12">
    <cfRule type="expression" dxfId="92" priority="46">
      <formula>$C8="Porcentagem"</formula>
    </cfRule>
    <cfRule type="expression" dxfId="91" priority="47">
      <formula>$C8="Número"</formula>
    </cfRule>
    <cfRule type="expression" dxfId="90" priority="48">
      <formula>$C8="R$"</formula>
    </cfRule>
  </conditionalFormatting>
  <conditionalFormatting sqref="E17:H21">
    <cfRule type="expression" dxfId="89" priority="31">
      <formula>$C17="Porcentagem"</formula>
    </cfRule>
    <cfRule type="expression" dxfId="88" priority="32">
      <formula>$C17="Número"</formula>
    </cfRule>
    <cfRule type="expression" dxfId="87" priority="33">
      <formula>$C17="R$"</formula>
    </cfRule>
  </conditionalFormatting>
  <conditionalFormatting sqref="E26:H30">
    <cfRule type="expression" dxfId="86" priority="16">
      <formula>$C26="Porcentagem"</formula>
    </cfRule>
    <cfRule type="expression" dxfId="85" priority="17">
      <formula>$C26="Número"</formula>
    </cfRule>
    <cfRule type="expression" dxfId="84" priority="18">
      <formula>$C26="R$"</formula>
    </cfRule>
  </conditionalFormatting>
  <conditionalFormatting sqref="E35:H39">
    <cfRule type="expression" dxfId="83" priority="1">
      <formula>$C35="Porcentagem"</formula>
    </cfRule>
    <cfRule type="expression" dxfId="82" priority="2">
      <formula>$C35="Número"</formula>
    </cfRule>
    <cfRule type="expression" dxfId="81" priority="3">
      <formula>$C35="R$"</formula>
    </cfRule>
  </conditionalFormatting>
  <dataValidations count="1">
    <dataValidation type="list" allowBlank="1" showInputMessage="1" showErrorMessage="1" sqref="C17:C21 C8:C12 C26:C30 C35:C39" xr:uid="{C4E3687F-1305-4E00-846B-C1854EE20158}">
      <formula1>"R$,Número,Porcentagem"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I10 D15:I15 E14:I14 D24:I24 D33:I33 D12:I13 I11 I8 I9 D22:I22 I17 I21 I18 I19 I20 D31:I31 I26:I28 I29 I35:I39 I30 E16 E25 E34 I16 I25 I3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B575-AB7F-4D0E-9FBB-D9F0A11210AF}">
  <sheetPr codeName="Planilha6"/>
  <dimension ref="A1:U41"/>
  <sheetViews>
    <sheetView showGridLines="0" zoomScale="90" zoomScaleNormal="90" workbookViewId="0">
      <selection activeCell="D5" sqref="D5:I5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17.44140625" style="62" customWidth="1"/>
    <col min="4" max="4" width="49.44140625" style="62" customWidth="1"/>
    <col min="5" max="9" width="21.33203125" style="62" customWidth="1"/>
    <col min="10" max="20" width="9.109375" style="63"/>
    <col min="21" max="16384" width="9.109375" style="62"/>
  </cols>
  <sheetData>
    <row r="1" spans="1:21" s="56" customFormat="1" ht="39" customHeight="1">
      <c r="A1" s="54"/>
      <c r="B1" s="54"/>
      <c r="C1" s="54"/>
      <c r="D1" s="54"/>
      <c r="E1" s="54"/>
      <c r="F1" s="54"/>
      <c r="G1" s="54"/>
      <c r="H1" s="54"/>
      <c r="I1" s="54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s="61" customFormat="1" ht="30" customHeight="1">
      <c r="A2" s="57"/>
      <c r="B2" s="57"/>
      <c r="C2" s="58"/>
      <c r="D2" s="59"/>
      <c r="E2" s="59"/>
      <c r="F2" s="59"/>
      <c r="G2" s="59"/>
      <c r="H2" s="59"/>
      <c r="I2" s="59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s="112" customFormat="1" ht="44.25" customHeight="1">
      <c r="C3" s="113" t="s">
        <v>141</v>
      </c>
      <c r="E3" s="114"/>
      <c r="F3" s="114"/>
    </row>
    <row r="4" spans="1:21" ht="15" thickBot="1"/>
    <row r="5" spans="1:21" ht="32.25" customHeight="1" thickTop="1" thickBot="1">
      <c r="C5" s="66" t="s">
        <v>65</v>
      </c>
      <c r="D5" s="119" t="s">
        <v>116</v>
      </c>
      <c r="E5" s="119"/>
      <c r="F5" s="119"/>
      <c r="G5" s="119"/>
      <c r="H5" s="119"/>
      <c r="I5" s="119"/>
    </row>
    <row r="6" spans="1:21" ht="5.0999999999999996" customHeight="1" thickTop="1" thickBot="1"/>
    <row r="7" spans="1:21" s="69" customFormat="1" ht="26.25" customHeight="1" thickTop="1" thickBot="1">
      <c r="A7" s="62"/>
      <c r="B7" s="67"/>
      <c r="C7" s="16" t="s">
        <v>32</v>
      </c>
      <c r="D7" s="16" t="s">
        <v>112</v>
      </c>
      <c r="E7" s="66" t="s">
        <v>21</v>
      </c>
      <c r="F7" s="68" t="str">
        <f>'OKR R'!$D$9</f>
        <v>enero</v>
      </c>
      <c r="G7" s="68" t="str">
        <f>'OKR R'!$E$9</f>
        <v>febrero</v>
      </c>
      <c r="H7" s="68" t="str">
        <f>'OKR R'!$F$9</f>
        <v>marzo</v>
      </c>
      <c r="I7" s="68" t="s">
        <v>22</v>
      </c>
      <c r="J7" s="67"/>
      <c r="K7" s="67" t="s">
        <v>93</v>
      </c>
      <c r="L7" s="67" t="s">
        <v>94</v>
      </c>
      <c r="M7" s="67" t="s">
        <v>95</v>
      </c>
      <c r="N7" s="67"/>
      <c r="O7" s="67"/>
      <c r="P7" s="67"/>
      <c r="Q7" s="67"/>
      <c r="R7" s="67"/>
      <c r="S7" s="67"/>
      <c r="T7" s="67"/>
    </row>
    <row r="8" spans="1:21" s="70" customFormat="1" ht="26.25" customHeight="1" thickTop="1">
      <c r="B8" s="71">
        <f>IF(D8="",0,1)</f>
        <v>1</v>
      </c>
      <c r="C8" s="106" t="s">
        <v>23</v>
      </c>
      <c r="D8" s="107" t="s">
        <v>117</v>
      </c>
      <c r="E8" s="72">
        <v>5</v>
      </c>
      <c r="F8" s="72">
        <v>1</v>
      </c>
      <c r="G8" s="72">
        <v>2</v>
      </c>
      <c r="H8" s="72">
        <v>1</v>
      </c>
      <c r="I8" s="109">
        <f>IFERROR(SUM(F8:H8)/E8,"")</f>
        <v>0.8</v>
      </c>
      <c r="J8" s="71"/>
      <c r="K8" s="90">
        <f>IFERROR(F8/$E8,"")</f>
        <v>0.2</v>
      </c>
      <c r="L8" s="90">
        <f t="shared" ref="L8:M12" si="0">IFERROR(G8/$E8,"")</f>
        <v>0.4</v>
      </c>
      <c r="M8" s="90">
        <f t="shared" si="0"/>
        <v>0.2</v>
      </c>
      <c r="N8" s="71"/>
      <c r="O8" s="71"/>
      <c r="P8" s="71"/>
      <c r="Q8" s="71"/>
      <c r="R8" s="71"/>
      <c r="S8" s="71"/>
      <c r="T8" s="71"/>
    </row>
    <row r="9" spans="1:21" s="70" customFormat="1" ht="26.25" customHeight="1">
      <c r="B9" s="71">
        <f t="shared" ref="B9:B12" si="1">IF(D9="",0,1)</f>
        <v>1</v>
      </c>
      <c r="C9" s="106" t="s">
        <v>78</v>
      </c>
      <c r="D9" s="107" t="s">
        <v>118</v>
      </c>
      <c r="E9" s="72">
        <v>200</v>
      </c>
      <c r="F9" s="72">
        <v>50</v>
      </c>
      <c r="G9" s="72">
        <v>50</v>
      </c>
      <c r="H9" s="72">
        <v>50</v>
      </c>
      <c r="I9" s="109">
        <f>IFERROR(SUM(F9:H9)/E9,"")</f>
        <v>0.75</v>
      </c>
      <c r="J9" s="71"/>
      <c r="K9" s="90">
        <f t="shared" ref="K9:K12" si="2">IFERROR(F9/$E9,"")</f>
        <v>0.25</v>
      </c>
      <c r="L9" s="90">
        <f t="shared" si="0"/>
        <v>0.25</v>
      </c>
      <c r="M9" s="90">
        <f t="shared" si="0"/>
        <v>0.25</v>
      </c>
      <c r="N9" s="71"/>
      <c r="O9" s="71"/>
      <c r="P9" s="71"/>
      <c r="Q9" s="71"/>
      <c r="R9" s="71"/>
      <c r="S9" s="71"/>
      <c r="T9" s="71"/>
    </row>
    <row r="10" spans="1:21" s="70" customFormat="1" ht="26.25" customHeight="1">
      <c r="B10" s="71">
        <f t="shared" si="1"/>
        <v>1</v>
      </c>
      <c r="C10" s="116" t="s">
        <v>78</v>
      </c>
      <c r="D10" s="117" t="s">
        <v>119</v>
      </c>
      <c r="E10" s="118">
        <v>1000</v>
      </c>
      <c r="F10" s="118">
        <v>300</v>
      </c>
      <c r="G10" s="118">
        <v>300</v>
      </c>
      <c r="H10" s="118">
        <v>300</v>
      </c>
      <c r="I10" s="109">
        <f>IFERROR(SUM(F10:H10)/E10,"")</f>
        <v>0.9</v>
      </c>
      <c r="J10" s="71"/>
      <c r="K10" s="90">
        <f t="shared" si="2"/>
        <v>0.3</v>
      </c>
      <c r="L10" s="90">
        <f t="shared" si="0"/>
        <v>0.3</v>
      </c>
      <c r="M10" s="90">
        <f t="shared" si="0"/>
        <v>0.3</v>
      </c>
      <c r="N10" s="71"/>
      <c r="O10" s="71"/>
      <c r="P10" s="71"/>
      <c r="Q10" s="71"/>
      <c r="R10" s="71"/>
      <c r="S10" s="71"/>
      <c r="T10" s="71"/>
    </row>
    <row r="11" spans="1:21" s="70" customFormat="1" ht="26.25" customHeight="1">
      <c r="B11" s="71">
        <f t="shared" si="1"/>
        <v>0</v>
      </c>
      <c r="C11" s="116"/>
      <c r="D11" s="117"/>
      <c r="E11" s="118"/>
      <c r="F11" s="118"/>
      <c r="G11" s="118"/>
      <c r="H11" s="118"/>
      <c r="I11" s="109" t="str">
        <f>IFERROR(SUM(F11:H11)/E11,"")</f>
        <v/>
      </c>
      <c r="J11" s="71"/>
      <c r="K11" s="90" t="str">
        <f t="shared" si="2"/>
        <v/>
      </c>
      <c r="L11" s="90" t="str">
        <f t="shared" si="0"/>
        <v/>
      </c>
      <c r="M11" s="90" t="str">
        <f t="shared" si="0"/>
        <v/>
      </c>
      <c r="N11" s="71"/>
      <c r="O11" s="71"/>
      <c r="P11" s="71"/>
      <c r="Q11" s="71"/>
      <c r="R11" s="71"/>
      <c r="S11" s="71"/>
      <c r="T11" s="71"/>
    </row>
    <row r="12" spans="1:21" s="70" customFormat="1" ht="26.25" customHeight="1">
      <c r="B12" s="71">
        <f t="shared" si="1"/>
        <v>0</v>
      </c>
      <c r="C12" s="116"/>
      <c r="D12" s="117"/>
      <c r="E12" s="118"/>
      <c r="F12" s="118"/>
      <c r="G12" s="118"/>
      <c r="H12" s="118"/>
      <c r="I12" s="109" t="str">
        <f>IFERROR(SUM(F12:H12)/E12,"")</f>
        <v/>
      </c>
      <c r="J12" s="71"/>
      <c r="K12" s="90" t="str">
        <f t="shared" si="2"/>
        <v/>
      </c>
      <c r="L12" s="90" t="str">
        <f t="shared" si="0"/>
        <v/>
      </c>
      <c r="M12" s="90" t="str">
        <f t="shared" si="0"/>
        <v/>
      </c>
      <c r="N12" s="71"/>
      <c r="O12" s="71"/>
      <c r="P12" s="71"/>
      <c r="Q12" s="71"/>
      <c r="R12" s="71"/>
      <c r="S12" s="71"/>
      <c r="T12" s="71"/>
    </row>
    <row r="13" spans="1:21" ht="15" thickBot="1">
      <c r="B13" s="71"/>
      <c r="K13" s="90">
        <f>SUM(K8:K12)/COUNTA($D$8:$D$12)</f>
        <v>0.25</v>
      </c>
      <c r="L13" s="90">
        <f t="shared" ref="L13:M13" si="3">SUM(L8:L12)/COUNTA($D$8:$D$12)</f>
        <v>0.31666666666666665</v>
      </c>
      <c r="M13" s="90">
        <f t="shared" si="3"/>
        <v>0.25</v>
      </c>
    </row>
    <row r="14" spans="1:21" ht="32.25" customHeight="1" thickTop="1" thickBot="1">
      <c r="B14" s="71"/>
      <c r="C14" s="66" t="s">
        <v>65</v>
      </c>
      <c r="D14" s="120" t="s">
        <v>121</v>
      </c>
      <c r="E14" s="120"/>
      <c r="F14" s="120"/>
      <c r="G14" s="120"/>
      <c r="H14" s="120"/>
      <c r="I14" s="120"/>
      <c r="K14" s="90"/>
      <c r="L14" s="90"/>
      <c r="M14" s="90"/>
    </row>
    <row r="15" spans="1:21" ht="5.0999999999999996" customHeight="1" thickTop="1" thickBot="1">
      <c r="B15" s="71"/>
      <c r="K15" s="90"/>
      <c r="L15" s="90"/>
      <c r="M15" s="90"/>
    </row>
    <row r="16" spans="1:21" s="69" customFormat="1" ht="26.25" customHeight="1" thickTop="1" thickBot="1">
      <c r="A16" s="62"/>
      <c r="B16" s="71"/>
      <c r="C16" s="16" t="s">
        <v>32</v>
      </c>
      <c r="D16" s="16" t="s">
        <v>112</v>
      </c>
      <c r="E16" s="66" t="s">
        <v>21</v>
      </c>
      <c r="F16" s="68" t="s">
        <v>7</v>
      </c>
      <c r="G16" s="68" t="s">
        <v>8</v>
      </c>
      <c r="H16" s="68" t="s">
        <v>9</v>
      </c>
      <c r="I16" s="68" t="s">
        <v>22</v>
      </c>
      <c r="J16" s="67"/>
      <c r="K16" s="90"/>
      <c r="L16" s="90"/>
      <c r="M16" s="90"/>
      <c r="N16" s="67"/>
      <c r="O16" s="67"/>
      <c r="P16" s="67"/>
      <c r="Q16" s="67"/>
      <c r="R16" s="67"/>
      <c r="S16" s="67"/>
      <c r="T16" s="67"/>
    </row>
    <row r="17" spans="1:20" s="70" customFormat="1" ht="26.25" customHeight="1" thickTop="1">
      <c r="B17" s="71">
        <v>1</v>
      </c>
      <c r="C17" s="116" t="s">
        <v>23</v>
      </c>
      <c r="D17" s="117" t="s">
        <v>117</v>
      </c>
      <c r="E17" s="118">
        <v>250</v>
      </c>
      <c r="F17" s="118">
        <v>48</v>
      </c>
      <c r="G17" s="118">
        <v>50</v>
      </c>
      <c r="H17" s="118">
        <v>37</v>
      </c>
      <c r="I17" s="109">
        <v>0.54</v>
      </c>
      <c r="J17" s="71"/>
      <c r="K17" s="90">
        <v>0.192</v>
      </c>
      <c r="L17" s="90">
        <v>0.2</v>
      </c>
      <c r="M17" s="90">
        <v>0.14799999999999999</v>
      </c>
      <c r="N17" s="71"/>
      <c r="O17" s="71"/>
      <c r="P17" s="71"/>
      <c r="Q17" s="71"/>
      <c r="R17" s="71"/>
      <c r="S17" s="71"/>
      <c r="T17" s="71"/>
    </row>
    <row r="18" spans="1:20" s="70" customFormat="1" ht="26.25" customHeight="1">
      <c r="B18" s="71">
        <v>0</v>
      </c>
      <c r="C18" s="116"/>
      <c r="D18" s="117"/>
      <c r="E18" s="118"/>
      <c r="F18" s="118"/>
      <c r="G18" s="118"/>
      <c r="H18" s="118"/>
      <c r="I18" s="109" t="s">
        <v>142</v>
      </c>
      <c r="J18" s="71"/>
      <c r="K18" s="90" t="s">
        <v>142</v>
      </c>
      <c r="L18" s="90" t="s">
        <v>142</v>
      </c>
      <c r="M18" s="90" t="s">
        <v>142</v>
      </c>
      <c r="N18" s="71"/>
      <c r="O18" s="71"/>
      <c r="P18" s="71"/>
      <c r="Q18" s="71"/>
      <c r="R18" s="71"/>
      <c r="S18" s="71"/>
      <c r="T18" s="71"/>
    </row>
    <row r="19" spans="1:20" s="70" customFormat="1" ht="26.25" customHeight="1">
      <c r="B19" s="71">
        <v>0</v>
      </c>
      <c r="C19" s="116"/>
      <c r="D19" s="117"/>
      <c r="E19" s="118"/>
      <c r="F19" s="118"/>
      <c r="G19" s="118"/>
      <c r="H19" s="118"/>
      <c r="I19" s="109" t="s">
        <v>142</v>
      </c>
      <c r="J19" s="71"/>
      <c r="K19" s="90" t="s">
        <v>142</v>
      </c>
      <c r="L19" s="90" t="s">
        <v>142</v>
      </c>
      <c r="M19" s="90" t="s">
        <v>142</v>
      </c>
      <c r="N19" s="71"/>
      <c r="O19" s="71"/>
      <c r="P19" s="71"/>
      <c r="Q19" s="71"/>
      <c r="R19" s="71"/>
      <c r="S19" s="71"/>
      <c r="T19" s="71"/>
    </row>
    <row r="20" spans="1:20" s="70" customFormat="1" ht="26.25" customHeight="1">
      <c r="B20" s="71">
        <v>0</v>
      </c>
      <c r="C20" s="116"/>
      <c r="D20" s="117"/>
      <c r="E20" s="118"/>
      <c r="F20" s="118"/>
      <c r="G20" s="118"/>
      <c r="H20" s="118"/>
      <c r="I20" s="109" t="s">
        <v>142</v>
      </c>
      <c r="J20" s="71"/>
      <c r="K20" s="90" t="s">
        <v>142</v>
      </c>
      <c r="L20" s="90" t="s">
        <v>142</v>
      </c>
      <c r="M20" s="90" t="s">
        <v>142</v>
      </c>
      <c r="N20" s="71"/>
      <c r="O20" s="71"/>
      <c r="P20" s="71"/>
      <c r="Q20" s="71"/>
      <c r="R20" s="71"/>
      <c r="S20" s="71"/>
      <c r="T20" s="71"/>
    </row>
    <row r="21" spans="1:20" s="70" customFormat="1" ht="26.25" customHeight="1">
      <c r="B21" s="71">
        <v>0</v>
      </c>
      <c r="C21" s="116"/>
      <c r="D21" s="117"/>
      <c r="E21" s="118"/>
      <c r="F21" s="118"/>
      <c r="G21" s="118"/>
      <c r="H21" s="118"/>
      <c r="I21" s="109" t="s">
        <v>142</v>
      </c>
      <c r="J21" s="71"/>
      <c r="K21" s="90" t="s">
        <v>142</v>
      </c>
      <c r="L21" s="90" t="s">
        <v>142</v>
      </c>
      <c r="M21" s="90" t="s">
        <v>142</v>
      </c>
      <c r="N21" s="71"/>
      <c r="O21" s="71"/>
      <c r="P21" s="71"/>
      <c r="Q21" s="71"/>
      <c r="R21" s="71"/>
      <c r="S21" s="71"/>
      <c r="T21" s="71"/>
    </row>
    <row r="22" spans="1:20" ht="15" thickBot="1">
      <c r="B22" s="71"/>
      <c r="K22" s="90">
        <v>0.192</v>
      </c>
      <c r="L22" s="90">
        <v>0.2</v>
      </c>
      <c r="M22" s="90">
        <v>0.14799999999999999</v>
      </c>
    </row>
    <row r="23" spans="1:20" ht="32.25" customHeight="1" thickTop="1" thickBot="1">
      <c r="B23" s="71"/>
      <c r="C23" s="66" t="s">
        <v>65</v>
      </c>
      <c r="D23" s="120"/>
      <c r="E23" s="120"/>
      <c r="F23" s="120"/>
      <c r="G23" s="120"/>
      <c r="H23" s="120"/>
      <c r="I23" s="120"/>
      <c r="K23" s="90"/>
      <c r="L23" s="90"/>
      <c r="M23" s="90"/>
    </row>
    <row r="24" spans="1:20" ht="5.0999999999999996" customHeight="1" thickTop="1" thickBot="1">
      <c r="B24" s="71"/>
      <c r="K24" s="90"/>
      <c r="L24" s="90"/>
      <c r="M24" s="90"/>
    </row>
    <row r="25" spans="1:20" s="69" customFormat="1" ht="26.25" customHeight="1" thickTop="1" thickBot="1">
      <c r="A25" s="62"/>
      <c r="B25" s="71"/>
      <c r="C25" s="16" t="s">
        <v>32</v>
      </c>
      <c r="D25" s="16" t="s">
        <v>112</v>
      </c>
      <c r="E25" s="66" t="s">
        <v>21</v>
      </c>
      <c r="F25" s="68" t="s">
        <v>7</v>
      </c>
      <c r="G25" s="68" t="s">
        <v>8</v>
      </c>
      <c r="H25" s="68" t="s">
        <v>9</v>
      </c>
      <c r="I25" s="68" t="s">
        <v>22</v>
      </c>
      <c r="J25" s="67"/>
      <c r="K25" s="90"/>
      <c r="L25" s="90"/>
      <c r="M25" s="90"/>
      <c r="N25" s="67"/>
      <c r="O25" s="67"/>
      <c r="P25" s="67"/>
      <c r="Q25" s="67"/>
      <c r="R25" s="67"/>
      <c r="S25" s="67"/>
      <c r="T25" s="67"/>
    </row>
    <row r="26" spans="1:20" s="70" customFormat="1" ht="26.25" customHeight="1" thickTop="1">
      <c r="B26" s="71">
        <v>0</v>
      </c>
      <c r="C26" s="116"/>
      <c r="D26" s="117"/>
      <c r="E26" s="118"/>
      <c r="F26" s="118"/>
      <c r="G26" s="118"/>
      <c r="H26" s="118"/>
      <c r="I26" s="109" t="s">
        <v>142</v>
      </c>
      <c r="J26" s="71"/>
      <c r="K26" s="90" t="s">
        <v>142</v>
      </c>
      <c r="L26" s="90" t="s">
        <v>142</v>
      </c>
      <c r="M26" s="90" t="s">
        <v>142</v>
      </c>
      <c r="N26" s="71"/>
      <c r="O26" s="71"/>
      <c r="P26" s="71"/>
      <c r="Q26" s="71"/>
      <c r="R26" s="71"/>
      <c r="S26" s="71"/>
      <c r="T26" s="71"/>
    </row>
    <row r="27" spans="1:20" s="70" customFormat="1" ht="26.25" customHeight="1">
      <c r="B27" s="71">
        <v>0</v>
      </c>
      <c r="C27" s="116"/>
      <c r="D27" s="117"/>
      <c r="E27" s="118"/>
      <c r="F27" s="118"/>
      <c r="G27" s="118"/>
      <c r="H27" s="118"/>
      <c r="I27" s="109" t="s">
        <v>142</v>
      </c>
      <c r="J27" s="71"/>
      <c r="K27" s="90" t="s">
        <v>142</v>
      </c>
      <c r="L27" s="90" t="s">
        <v>142</v>
      </c>
      <c r="M27" s="90" t="s">
        <v>142</v>
      </c>
      <c r="N27" s="71"/>
      <c r="O27" s="71"/>
      <c r="P27" s="71"/>
      <c r="Q27" s="71"/>
      <c r="R27" s="71"/>
      <c r="S27" s="71"/>
      <c r="T27" s="71"/>
    </row>
    <row r="28" spans="1:20" s="70" customFormat="1" ht="26.25" customHeight="1">
      <c r="B28" s="71">
        <v>0</v>
      </c>
      <c r="C28" s="116"/>
      <c r="D28" s="117"/>
      <c r="E28" s="118"/>
      <c r="F28" s="118"/>
      <c r="G28" s="118"/>
      <c r="H28" s="118"/>
      <c r="I28" s="109" t="s">
        <v>142</v>
      </c>
      <c r="J28" s="71"/>
      <c r="K28" s="90" t="s">
        <v>142</v>
      </c>
      <c r="L28" s="90" t="s">
        <v>142</v>
      </c>
      <c r="M28" s="90" t="s">
        <v>142</v>
      </c>
      <c r="N28" s="71"/>
      <c r="O28" s="71"/>
      <c r="P28" s="71"/>
      <c r="Q28" s="71"/>
      <c r="R28" s="71"/>
      <c r="S28" s="71"/>
      <c r="T28" s="71"/>
    </row>
    <row r="29" spans="1:20" s="70" customFormat="1" ht="26.25" customHeight="1">
      <c r="B29" s="71">
        <v>0</v>
      </c>
      <c r="C29" s="116"/>
      <c r="D29" s="117"/>
      <c r="E29" s="118"/>
      <c r="F29" s="118"/>
      <c r="G29" s="118"/>
      <c r="H29" s="118"/>
      <c r="I29" s="109" t="s">
        <v>142</v>
      </c>
      <c r="J29" s="71"/>
      <c r="K29" s="90" t="s">
        <v>142</v>
      </c>
      <c r="L29" s="90" t="s">
        <v>142</v>
      </c>
      <c r="M29" s="90" t="s">
        <v>142</v>
      </c>
      <c r="N29" s="71"/>
      <c r="O29" s="71"/>
      <c r="P29" s="71"/>
      <c r="Q29" s="71"/>
      <c r="R29" s="71"/>
      <c r="S29" s="71"/>
      <c r="T29" s="71"/>
    </row>
    <row r="30" spans="1:20" s="70" customFormat="1" ht="26.25" customHeight="1">
      <c r="B30" s="71">
        <v>0</v>
      </c>
      <c r="C30" s="116"/>
      <c r="D30" s="117"/>
      <c r="E30" s="118"/>
      <c r="F30" s="118"/>
      <c r="G30" s="118"/>
      <c r="H30" s="118"/>
      <c r="I30" s="109" t="s">
        <v>142</v>
      </c>
      <c r="J30" s="71"/>
      <c r="K30" s="90" t="s">
        <v>142</v>
      </c>
      <c r="L30" s="90" t="s">
        <v>142</v>
      </c>
      <c r="M30" s="90" t="s">
        <v>142</v>
      </c>
      <c r="N30" s="71"/>
      <c r="O30" s="71"/>
      <c r="P30" s="71"/>
      <c r="Q30" s="71"/>
      <c r="R30" s="71"/>
      <c r="S30" s="71"/>
      <c r="T30" s="71"/>
    </row>
    <row r="31" spans="1:20" ht="15" thickBot="1">
      <c r="B31" s="71"/>
      <c r="K31" s="90" t="e">
        <v>#DIV/0!</v>
      </c>
      <c r="L31" s="90" t="e">
        <v>#DIV/0!</v>
      </c>
      <c r="M31" s="90" t="e">
        <v>#DIV/0!</v>
      </c>
    </row>
    <row r="32" spans="1:20" ht="32.25" customHeight="1" thickTop="1" thickBot="1">
      <c r="B32" s="71"/>
      <c r="C32" s="66" t="s">
        <v>65</v>
      </c>
      <c r="D32" s="120"/>
      <c r="E32" s="120"/>
      <c r="F32" s="120"/>
      <c r="G32" s="120"/>
      <c r="H32" s="120"/>
      <c r="I32" s="120"/>
      <c r="K32" s="90"/>
      <c r="L32" s="90"/>
      <c r="M32" s="90"/>
    </row>
    <row r="33" spans="1:20" ht="5.0999999999999996" customHeight="1" thickTop="1" thickBot="1">
      <c r="B33" s="71"/>
      <c r="K33" s="90"/>
      <c r="L33" s="90"/>
      <c r="M33" s="90"/>
    </row>
    <row r="34" spans="1:20" s="69" customFormat="1" ht="26.25" customHeight="1" thickTop="1" thickBot="1">
      <c r="A34" s="62"/>
      <c r="B34" s="71"/>
      <c r="C34" s="16" t="s">
        <v>32</v>
      </c>
      <c r="D34" s="16" t="s">
        <v>112</v>
      </c>
      <c r="E34" s="66" t="s">
        <v>21</v>
      </c>
      <c r="F34" s="68" t="s">
        <v>7</v>
      </c>
      <c r="G34" s="68" t="s">
        <v>8</v>
      </c>
      <c r="H34" s="68" t="s">
        <v>9</v>
      </c>
      <c r="I34" s="68" t="s">
        <v>22</v>
      </c>
      <c r="J34" s="67"/>
      <c r="K34" s="90"/>
      <c r="L34" s="90"/>
      <c r="M34" s="90"/>
      <c r="N34" s="67"/>
      <c r="O34" s="67"/>
      <c r="P34" s="67"/>
      <c r="Q34" s="67"/>
      <c r="R34" s="67"/>
      <c r="S34" s="67"/>
      <c r="T34" s="67"/>
    </row>
    <row r="35" spans="1:20" s="70" customFormat="1" ht="26.25" customHeight="1" thickTop="1">
      <c r="B35" s="71">
        <v>0</v>
      </c>
      <c r="C35" s="116"/>
      <c r="D35" s="117"/>
      <c r="E35" s="118"/>
      <c r="F35" s="118"/>
      <c r="G35" s="118"/>
      <c r="H35" s="118"/>
      <c r="I35" s="109" t="s">
        <v>142</v>
      </c>
      <c r="J35" s="71"/>
      <c r="K35" s="90" t="s">
        <v>142</v>
      </c>
      <c r="L35" s="90" t="s">
        <v>142</v>
      </c>
      <c r="M35" s="90" t="s">
        <v>142</v>
      </c>
      <c r="N35" s="71"/>
      <c r="O35" s="71"/>
      <c r="P35" s="71"/>
      <c r="Q35" s="71"/>
      <c r="R35" s="71"/>
      <c r="S35" s="71"/>
      <c r="T35" s="71"/>
    </row>
    <row r="36" spans="1:20" s="70" customFormat="1" ht="26.25" customHeight="1">
      <c r="B36" s="71">
        <v>0</v>
      </c>
      <c r="C36" s="116"/>
      <c r="D36" s="117"/>
      <c r="E36" s="118"/>
      <c r="F36" s="118"/>
      <c r="G36" s="118"/>
      <c r="H36" s="118"/>
      <c r="I36" s="109" t="s">
        <v>142</v>
      </c>
      <c r="J36" s="71"/>
      <c r="K36" s="90" t="s">
        <v>142</v>
      </c>
      <c r="L36" s="90" t="s">
        <v>142</v>
      </c>
      <c r="M36" s="90" t="s">
        <v>142</v>
      </c>
      <c r="N36" s="71"/>
      <c r="O36" s="71"/>
      <c r="P36" s="71"/>
      <c r="Q36" s="71"/>
      <c r="R36" s="71"/>
      <c r="S36" s="71"/>
      <c r="T36" s="71"/>
    </row>
    <row r="37" spans="1:20" s="70" customFormat="1" ht="26.25" customHeight="1">
      <c r="B37" s="71">
        <v>0</v>
      </c>
      <c r="C37" s="116"/>
      <c r="D37" s="117"/>
      <c r="E37" s="118"/>
      <c r="F37" s="118"/>
      <c r="G37" s="118"/>
      <c r="H37" s="118"/>
      <c r="I37" s="109" t="s">
        <v>142</v>
      </c>
      <c r="J37" s="71"/>
      <c r="K37" s="90" t="s">
        <v>142</v>
      </c>
      <c r="L37" s="90" t="s">
        <v>142</v>
      </c>
      <c r="M37" s="90" t="s">
        <v>142</v>
      </c>
      <c r="N37" s="71"/>
      <c r="O37" s="71"/>
      <c r="P37" s="71"/>
      <c r="Q37" s="71"/>
      <c r="R37" s="71"/>
      <c r="S37" s="71"/>
      <c r="T37" s="71"/>
    </row>
    <row r="38" spans="1:20" s="70" customFormat="1" ht="26.25" customHeight="1">
      <c r="B38" s="71">
        <v>0</v>
      </c>
      <c r="C38" s="116"/>
      <c r="D38" s="117"/>
      <c r="E38" s="118"/>
      <c r="F38" s="118"/>
      <c r="G38" s="118"/>
      <c r="H38" s="118"/>
      <c r="I38" s="109" t="s">
        <v>142</v>
      </c>
      <c r="J38" s="71"/>
      <c r="K38" s="90" t="s">
        <v>142</v>
      </c>
      <c r="L38" s="90" t="s">
        <v>142</v>
      </c>
      <c r="M38" s="90" t="s">
        <v>142</v>
      </c>
      <c r="N38" s="71"/>
      <c r="O38" s="71"/>
      <c r="P38" s="71"/>
      <c r="Q38" s="71"/>
      <c r="R38" s="71"/>
      <c r="S38" s="71"/>
      <c r="T38" s="71"/>
    </row>
    <row r="39" spans="1:20" s="70" customFormat="1" ht="26.25" customHeight="1">
      <c r="B39" s="71">
        <v>0</v>
      </c>
      <c r="C39" s="116"/>
      <c r="D39" s="117"/>
      <c r="E39" s="118"/>
      <c r="F39" s="118"/>
      <c r="G39" s="118"/>
      <c r="H39" s="118"/>
      <c r="I39" s="109" t="s">
        <v>142</v>
      </c>
      <c r="J39" s="71"/>
      <c r="K39" s="90" t="s">
        <v>142</v>
      </c>
      <c r="L39" s="90" t="s">
        <v>142</v>
      </c>
      <c r="M39" s="90" t="s">
        <v>142</v>
      </c>
      <c r="N39" s="71"/>
      <c r="O39" s="71"/>
      <c r="P39" s="71"/>
      <c r="Q39" s="71"/>
      <c r="R39" s="71"/>
      <c r="S39" s="71"/>
      <c r="T39" s="71"/>
    </row>
    <row r="40" spans="1:20">
      <c r="K40" s="90" t="e">
        <v>#DIV/0!</v>
      </c>
      <c r="L40" s="90" t="e">
        <v>#DIV/0!</v>
      </c>
      <c r="M40" s="90" t="e">
        <v>#DIV/0!</v>
      </c>
    </row>
    <row r="41" spans="1:20">
      <c r="K41" s="90"/>
      <c r="L41" s="90"/>
      <c r="M41" s="90"/>
    </row>
  </sheetData>
  <sheetProtection algorithmName="SHA-512" hashValue="2fCQYS/9/3ftnq+tMIFIJ84yhNssEyJHKyJtfeATtzM7KocXnExdQVgBr9VQxkQy3sHY/dsMEkVm9itjJlVrKw==" saltValue="ZBvVsSqBg4ufnDICeQk/Fg==" spinCount="100000" sheet="1" objects="1" scenarios="1" selectLockedCells="1"/>
  <mergeCells count="4">
    <mergeCell ref="D5:I5"/>
    <mergeCell ref="D14:I14"/>
    <mergeCell ref="D23:I23"/>
    <mergeCell ref="D32:I32"/>
  </mergeCells>
  <conditionalFormatting sqref="E8:H12">
    <cfRule type="expression" dxfId="80" priority="46">
      <formula>$C8="Porcentagem"</formula>
    </cfRule>
    <cfRule type="expression" dxfId="79" priority="47">
      <formula>$C8="Número"</formula>
    </cfRule>
    <cfRule type="expression" dxfId="78" priority="48">
      <formula>$C8="R$"</formula>
    </cfRule>
  </conditionalFormatting>
  <conditionalFormatting sqref="E17:H21">
    <cfRule type="expression" dxfId="77" priority="31">
      <formula>$C17="Porcentagem"</formula>
    </cfRule>
    <cfRule type="expression" dxfId="76" priority="32">
      <formula>$C17="Número"</formula>
    </cfRule>
    <cfRule type="expression" dxfId="75" priority="33">
      <formula>$C17="R$"</formula>
    </cfRule>
  </conditionalFormatting>
  <conditionalFormatting sqref="E26:H30">
    <cfRule type="expression" dxfId="74" priority="16">
      <formula>$C26="Porcentagem"</formula>
    </cfRule>
    <cfRule type="expression" dxfId="73" priority="17">
      <formula>$C26="Número"</formula>
    </cfRule>
    <cfRule type="expression" dxfId="72" priority="18">
      <formula>$C26="R$"</formula>
    </cfRule>
  </conditionalFormatting>
  <conditionalFormatting sqref="E35:H39">
    <cfRule type="expression" dxfId="71" priority="1">
      <formula>$C35="Porcentagem"</formula>
    </cfRule>
    <cfRule type="expression" dxfId="70" priority="2">
      <formula>$C35="Número"</formula>
    </cfRule>
    <cfRule type="expression" dxfId="69" priority="3">
      <formula>$C35="R$"</formula>
    </cfRule>
  </conditionalFormatting>
  <dataValidations count="1">
    <dataValidation type="list" allowBlank="1" showInputMessage="1" showErrorMessage="1" sqref="C35:C39 C8:C12 C26:C30 C17:C21" xr:uid="{B34B31D2-8FCE-4E24-A79F-0972DFC5FBCA}">
      <formula1>"R$,Número,Porcentagem"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3:I13 I8 I10 E9:F9 I9 I11:I12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FF11-186E-4C76-871E-FD6545D218DA}">
  <sheetPr codeName="Planilha7"/>
  <dimension ref="A1:U41"/>
  <sheetViews>
    <sheetView showGridLines="0" zoomScale="90" zoomScaleNormal="90" workbookViewId="0">
      <selection activeCell="D5" sqref="D5:I5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17.44140625" style="62" customWidth="1"/>
    <col min="4" max="4" width="49.44140625" style="62" customWidth="1"/>
    <col min="5" max="9" width="21.33203125" style="62" customWidth="1"/>
    <col min="10" max="10" width="9.109375" style="62"/>
    <col min="11" max="13" width="9.109375" style="63"/>
    <col min="14" max="16384" width="9.109375" style="62"/>
  </cols>
  <sheetData>
    <row r="1" spans="1:21" s="56" customFormat="1" ht="39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5"/>
      <c r="L1" s="55"/>
      <c r="M1" s="55"/>
      <c r="N1" s="54"/>
      <c r="O1" s="54"/>
      <c r="P1" s="55"/>
      <c r="Q1" s="55"/>
      <c r="R1" s="55"/>
      <c r="S1" s="55"/>
      <c r="T1" s="55"/>
      <c r="U1" s="55"/>
    </row>
    <row r="2" spans="1:21" s="61" customFormat="1" ht="30" customHeight="1">
      <c r="A2" s="57"/>
      <c r="B2" s="57"/>
      <c r="C2" s="58"/>
      <c r="D2" s="59"/>
      <c r="E2" s="59"/>
      <c r="F2" s="59"/>
      <c r="G2" s="59"/>
      <c r="H2" s="59"/>
      <c r="I2" s="59"/>
      <c r="J2" s="57"/>
      <c r="K2" s="60"/>
      <c r="L2" s="60"/>
      <c r="M2" s="60"/>
      <c r="N2" s="57"/>
      <c r="O2" s="57"/>
      <c r="P2" s="60"/>
      <c r="Q2" s="60"/>
      <c r="R2" s="60"/>
      <c r="S2" s="60"/>
      <c r="T2" s="60"/>
      <c r="U2" s="60"/>
    </row>
    <row r="3" spans="1:21" s="112" customFormat="1" ht="44.25" customHeight="1">
      <c r="C3" s="113" t="s">
        <v>141</v>
      </c>
      <c r="E3" s="114"/>
      <c r="F3" s="114"/>
    </row>
    <row r="4" spans="1:21" ht="15" thickBot="1"/>
    <row r="5" spans="1:21" ht="32.25" customHeight="1" thickTop="1" thickBot="1">
      <c r="C5" s="66" t="s">
        <v>65</v>
      </c>
      <c r="D5" s="119" t="s">
        <v>120</v>
      </c>
      <c r="E5" s="119"/>
      <c r="F5" s="119"/>
      <c r="G5" s="119"/>
      <c r="H5" s="119"/>
      <c r="I5" s="119"/>
    </row>
    <row r="6" spans="1:21" ht="5.0999999999999996" customHeight="1" thickTop="1" thickBot="1"/>
    <row r="7" spans="1:21" s="69" customFormat="1" ht="26.25" customHeight="1" thickTop="1" thickBot="1">
      <c r="A7" s="62"/>
      <c r="B7" s="67"/>
      <c r="C7" s="16" t="s">
        <v>32</v>
      </c>
      <c r="D7" s="16" t="s">
        <v>112</v>
      </c>
      <c r="E7" s="66" t="s">
        <v>21</v>
      </c>
      <c r="F7" s="68" t="str">
        <f>'OKR R'!$D$9</f>
        <v>enero</v>
      </c>
      <c r="G7" s="68" t="str">
        <f>'OKR R'!$E$9</f>
        <v>febrero</v>
      </c>
      <c r="H7" s="68" t="str">
        <f>'OKR R'!$F$9</f>
        <v>marzo</v>
      </c>
      <c r="I7" s="68" t="s">
        <v>22</v>
      </c>
      <c r="K7" s="67" t="s">
        <v>93</v>
      </c>
      <c r="L7" s="67" t="s">
        <v>94</v>
      </c>
      <c r="M7" s="67" t="s">
        <v>95</v>
      </c>
    </row>
    <row r="8" spans="1:21" s="70" customFormat="1" ht="26.25" customHeight="1" thickTop="1">
      <c r="B8" s="71">
        <f>IF(D8="",0,1)</f>
        <v>1</v>
      </c>
      <c r="C8" s="106" t="s">
        <v>23</v>
      </c>
      <c r="D8" s="107" t="s">
        <v>117</v>
      </c>
      <c r="E8" s="72">
        <v>100</v>
      </c>
      <c r="F8" s="72">
        <v>48</v>
      </c>
      <c r="G8" s="72">
        <v>50</v>
      </c>
      <c r="H8" s="72">
        <v>37</v>
      </c>
      <c r="I8" s="109">
        <f>IFERROR(SUM(F8:H8)/E8,"")</f>
        <v>1.35</v>
      </c>
      <c r="K8" s="90">
        <f>IFERROR(F8/$E8,"")</f>
        <v>0.48</v>
      </c>
      <c r="L8" s="90">
        <f t="shared" ref="L8:M12" si="0">IFERROR(G8/$E8,"")</f>
        <v>0.5</v>
      </c>
      <c r="M8" s="90">
        <f t="shared" si="0"/>
        <v>0.37</v>
      </c>
    </row>
    <row r="9" spans="1:21" s="70" customFormat="1" ht="26.25" customHeight="1">
      <c r="B9" s="71">
        <f t="shared" ref="B9:B12" si="1">IF(D9="",0,1)</f>
        <v>0</v>
      </c>
      <c r="C9" s="106"/>
      <c r="D9" s="107"/>
      <c r="E9" s="72"/>
      <c r="F9" s="72"/>
      <c r="G9" s="72"/>
      <c r="H9" s="72"/>
      <c r="I9" s="109" t="str">
        <f t="shared" ref="I9:I12" si="2">IFERROR(SUM(F9:H9)/E9,"")</f>
        <v/>
      </c>
      <c r="K9" s="90" t="str">
        <f t="shared" ref="K9:K12" si="3">IFERROR(F9/$E9,"")</f>
        <v/>
      </c>
      <c r="L9" s="90" t="str">
        <f t="shared" si="0"/>
        <v/>
      </c>
      <c r="M9" s="90" t="str">
        <f t="shared" si="0"/>
        <v/>
      </c>
    </row>
    <row r="10" spans="1:21" s="70" customFormat="1" ht="26.25" customHeight="1">
      <c r="B10" s="71">
        <f t="shared" si="1"/>
        <v>0</v>
      </c>
      <c r="C10" s="116"/>
      <c r="D10" s="117"/>
      <c r="E10" s="118"/>
      <c r="F10" s="118"/>
      <c r="G10" s="118"/>
      <c r="H10" s="118"/>
      <c r="I10" s="109" t="str">
        <f t="shared" si="2"/>
        <v/>
      </c>
      <c r="K10" s="90" t="str">
        <f t="shared" si="3"/>
        <v/>
      </c>
      <c r="L10" s="90" t="str">
        <f t="shared" si="0"/>
        <v/>
      </c>
      <c r="M10" s="90" t="str">
        <f t="shared" si="0"/>
        <v/>
      </c>
    </row>
    <row r="11" spans="1:21" s="70" customFormat="1" ht="26.25" customHeight="1">
      <c r="B11" s="71">
        <f t="shared" si="1"/>
        <v>0</v>
      </c>
      <c r="C11" s="116"/>
      <c r="D11" s="117"/>
      <c r="E11" s="118"/>
      <c r="F11" s="118"/>
      <c r="G11" s="118"/>
      <c r="H11" s="118"/>
      <c r="I11" s="109" t="str">
        <f t="shared" si="2"/>
        <v/>
      </c>
      <c r="K11" s="90" t="str">
        <f t="shared" si="3"/>
        <v/>
      </c>
      <c r="L11" s="90" t="str">
        <f t="shared" si="0"/>
        <v/>
      </c>
      <c r="M11" s="90" t="str">
        <f t="shared" si="0"/>
        <v/>
      </c>
    </row>
    <row r="12" spans="1:21" s="70" customFormat="1" ht="26.25" customHeight="1">
      <c r="B12" s="71">
        <f t="shared" si="1"/>
        <v>0</v>
      </c>
      <c r="C12" s="116"/>
      <c r="D12" s="117"/>
      <c r="E12" s="118"/>
      <c r="F12" s="118"/>
      <c r="G12" s="118"/>
      <c r="H12" s="118"/>
      <c r="I12" s="109" t="str">
        <f t="shared" si="2"/>
        <v/>
      </c>
      <c r="K12" s="90" t="str">
        <f t="shared" si="3"/>
        <v/>
      </c>
      <c r="L12" s="90" t="str">
        <f t="shared" si="0"/>
        <v/>
      </c>
      <c r="M12" s="90" t="str">
        <f t="shared" si="0"/>
        <v/>
      </c>
    </row>
    <row r="13" spans="1:21" ht="15" thickBot="1">
      <c r="B13" s="71"/>
      <c r="K13" s="90">
        <f>SUM(K8:K12)/COUNTA($D$8:$D$12)</f>
        <v>0.48</v>
      </c>
      <c r="L13" s="90">
        <f t="shared" ref="L13:M13" si="4">SUM(L8:L12)/COUNTA($D$8:$D$12)</f>
        <v>0.5</v>
      </c>
      <c r="M13" s="90">
        <f t="shared" si="4"/>
        <v>0.37</v>
      </c>
    </row>
    <row r="14" spans="1:21" ht="32.25" customHeight="1" thickTop="1" thickBot="1">
      <c r="B14" s="71"/>
      <c r="C14" s="66" t="s">
        <v>65</v>
      </c>
      <c r="D14" s="120" t="s">
        <v>122</v>
      </c>
      <c r="E14" s="120"/>
      <c r="F14" s="120"/>
      <c r="G14" s="120"/>
      <c r="H14" s="120"/>
      <c r="I14" s="120"/>
      <c r="K14" s="90"/>
      <c r="L14" s="90"/>
      <c r="M14" s="90"/>
    </row>
    <row r="15" spans="1:21" ht="5.0999999999999996" customHeight="1" thickTop="1" thickBot="1">
      <c r="B15" s="71"/>
      <c r="K15" s="90"/>
      <c r="L15" s="90"/>
      <c r="M15" s="90"/>
    </row>
    <row r="16" spans="1:21" s="69" customFormat="1" ht="26.25" customHeight="1" thickTop="1" thickBot="1">
      <c r="A16" s="62"/>
      <c r="B16" s="71"/>
      <c r="C16" s="16" t="s">
        <v>32</v>
      </c>
      <c r="D16" s="16" t="s">
        <v>112</v>
      </c>
      <c r="E16" s="66" t="s">
        <v>21</v>
      </c>
      <c r="F16" s="68" t="s">
        <v>7</v>
      </c>
      <c r="G16" s="68" t="s">
        <v>8</v>
      </c>
      <c r="H16" s="68" t="s">
        <v>9</v>
      </c>
      <c r="I16" s="68" t="s">
        <v>22</v>
      </c>
      <c r="K16" s="90"/>
      <c r="L16" s="90"/>
      <c r="M16" s="90"/>
    </row>
    <row r="17" spans="1:13" s="70" customFormat="1" ht="26.25" customHeight="1" thickTop="1">
      <c r="B17" s="71">
        <v>1</v>
      </c>
      <c r="C17" s="116" t="s">
        <v>23</v>
      </c>
      <c r="D17" s="117" t="s">
        <v>117</v>
      </c>
      <c r="E17" s="118">
        <v>500</v>
      </c>
      <c r="F17" s="118">
        <v>48</v>
      </c>
      <c r="G17" s="118">
        <v>50</v>
      </c>
      <c r="H17" s="118">
        <v>37</v>
      </c>
      <c r="I17" s="109">
        <v>0.27</v>
      </c>
      <c r="K17" s="90">
        <v>9.6000000000000002E-2</v>
      </c>
      <c r="L17" s="90">
        <v>0.1</v>
      </c>
      <c r="M17" s="90">
        <v>7.3999999999999996E-2</v>
      </c>
    </row>
    <row r="18" spans="1:13" s="70" customFormat="1" ht="26.25" customHeight="1">
      <c r="B18" s="71">
        <v>1</v>
      </c>
      <c r="C18" s="116" t="s">
        <v>23</v>
      </c>
      <c r="D18" s="117" t="s">
        <v>17</v>
      </c>
      <c r="E18" s="118">
        <v>300</v>
      </c>
      <c r="F18" s="118">
        <v>50</v>
      </c>
      <c r="G18" s="118">
        <v>42</v>
      </c>
      <c r="H18" s="118">
        <v>12</v>
      </c>
      <c r="I18" s="109">
        <v>0.34666666666666668</v>
      </c>
      <c r="K18" s="90">
        <v>0.16666666666666666</v>
      </c>
      <c r="L18" s="90">
        <v>0.14000000000000001</v>
      </c>
      <c r="M18" s="90">
        <v>0.04</v>
      </c>
    </row>
    <row r="19" spans="1:13" s="70" customFormat="1" ht="26.25" customHeight="1">
      <c r="B19" s="71">
        <v>1</v>
      </c>
      <c r="C19" s="116" t="s">
        <v>23</v>
      </c>
      <c r="D19" s="117" t="s">
        <v>18</v>
      </c>
      <c r="E19" s="118">
        <v>400</v>
      </c>
      <c r="F19" s="118">
        <v>100</v>
      </c>
      <c r="G19" s="118">
        <v>120</v>
      </c>
      <c r="H19" s="118">
        <v>11</v>
      </c>
      <c r="I19" s="109">
        <v>0.57750000000000001</v>
      </c>
      <c r="K19" s="90">
        <v>0.25</v>
      </c>
      <c r="L19" s="90">
        <v>0.3</v>
      </c>
      <c r="M19" s="90">
        <v>2.75E-2</v>
      </c>
    </row>
    <row r="20" spans="1:13" s="70" customFormat="1" ht="26.25" customHeight="1">
      <c r="B20" s="71">
        <v>0</v>
      </c>
      <c r="C20" s="116"/>
      <c r="D20" s="117"/>
      <c r="E20" s="118"/>
      <c r="F20" s="118"/>
      <c r="G20" s="118"/>
      <c r="H20" s="118"/>
      <c r="I20" s="109" t="s">
        <v>142</v>
      </c>
      <c r="K20" s="90" t="s">
        <v>142</v>
      </c>
      <c r="L20" s="90" t="s">
        <v>142</v>
      </c>
      <c r="M20" s="90" t="s">
        <v>142</v>
      </c>
    </row>
    <row r="21" spans="1:13" s="70" customFormat="1" ht="26.25" customHeight="1">
      <c r="B21" s="71">
        <v>0</v>
      </c>
      <c r="C21" s="116"/>
      <c r="D21" s="117"/>
      <c r="E21" s="118"/>
      <c r="F21" s="118"/>
      <c r="G21" s="118"/>
      <c r="H21" s="118"/>
      <c r="I21" s="109" t="s">
        <v>142</v>
      </c>
      <c r="K21" s="90" t="s">
        <v>142</v>
      </c>
      <c r="L21" s="90" t="s">
        <v>142</v>
      </c>
      <c r="M21" s="90" t="s">
        <v>142</v>
      </c>
    </row>
    <row r="22" spans="1:13" ht="15" thickBot="1">
      <c r="B22" s="71"/>
      <c r="K22" s="90">
        <v>0.17088888888888887</v>
      </c>
      <c r="L22" s="90">
        <v>0.18000000000000002</v>
      </c>
      <c r="M22" s="90">
        <v>4.7166666666666662E-2</v>
      </c>
    </row>
    <row r="23" spans="1:13" ht="32.25" customHeight="1" thickTop="1" thickBot="1">
      <c r="B23" s="71"/>
      <c r="C23" s="66" t="s">
        <v>65</v>
      </c>
      <c r="D23" s="120" t="s">
        <v>34</v>
      </c>
      <c r="E23" s="120"/>
      <c r="F23" s="120"/>
      <c r="G23" s="120"/>
      <c r="H23" s="120"/>
      <c r="I23" s="120"/>
      <c r="K23" s="90"/>
      <c r="L23" s="90"/>
      <c r="M23" s="90"/>
    </row>
    <row r="24" spans="1:13" ht="5.0999999999999996" customHeight="1" thickTop="1" thickBot="1">
      <c r="B24" s="71"/>
      <c r="K24" s="90"/>
      <c r="L24" s="90"/>
      <c r="M24" s="90"/>
    </row>
    <row r="25" spans="1:13" s="69" customFormat="1" ht="26.25" customHeight="1" thickTop="1" thickBot="1">
      <c r="A25" s="62"/>
      <c r="B25" s="71"/>
      <c r="C25" s="16" t="s">
        <v>32</v>
      </c>
      <c r="D25" s="16" t="s">
        <v>112</v>
      </c>
      <c r="E25" s="66" t="s">
        <v>21</v>
      </c>
      <c r="F25" s="68" t="s">
        <v>7</v>
      </c>
      <c r="G25" s="68" t="s">
        <v>8</v>
      </c>
      <c r="H25" s="68" t="s">
        <v>9</v>
      </c>
      <c r="I25" s="68" t="s">
        <v>22</v>
      </c>
      <c r="K25" s="90"/>
      <c r="L25" s="90"/>
      <c r="M25" s="90"/>
    </row>
    <row r="26" spans="1:13" s="70" customFormat="1" ht="26.25" customHeight="1" thickTop="1">
      <c r="B26" s="71">
        <v>1</v>
      </c>
      <c r="C26" s="116" t="s">
        <v>23</v>
      </c>
      <c r="D26" s="117" t="s">
        <v>16</v>
      </c>
      <c r="E26" s="118">
        <v>600</v>
      </c>
      <c r="F26" s="118">
        <v>48</v>
      </c>
      <c r="G26" s="118">
        <v>50</v>
      </c>
      <c r="H26" s="118">
        <v>37</v>
      </c>
      <c r="I26" s="109">
        <v>0.22500000000000001</v>
      </c>
      <c r="J26" s="73"/>
      <c r="K26" s="90">
        <v>0.08</v>
      </c>
      <c r="L26" s="90">
        <v>8.3333333333333329E-2</v>
      </c>
      <c r="M26" s="90">
        <v>6.1666666666666668E-2</v>
      </c>
    </row>
    <row r="27" spans="1:13" s="70" customFormat="1" ht="26.25" customHeight="1">
      <c r="B27" s="71">
        <v>1</v>
      </c>
      <c r="C27" s="116" t="s">
        <v>23</v>
      </c>
      <c r="D27" s="117" t="s">
        <v>17</v>
      </c>
      <c r="E27" s="118">
        <v>400</v>
      </c>
      <c r="F27" s="118">
        <v>50</v>
      </c>
      <c r="G27" s="118">
        <v>42</v>
      </c>
      <c r="H27" s="118">
        <v>12</v>
      </c>
      <c r="I27" s="109">
        <v>0.26</v>
      </c>
      <c r="J27" s="73"/>
      <c r="K27" s="90">
        <v>0.125</v>
      </c>
      <c r="L27" s="90">
        <v>0.105</v>
      </c>
      <c r="M27" s="90">
        <v>0.03</v>
      </c>
    </row>
    <row r="28" spans="1:13" s="70" customFormat="1" ht="26.25" customHeight="1">
      <c r="B28" s="71">
        <v>0</v>
      </c>
      <c r="C28" s="116"/>
      <c r="D28" s="117"/>
      <c r="E28" s="118"/>
      <c r="F28" s="118"/>
      <c r="G28" s="118"/>
      <c r="H28" s="118"/>
      <c r="I28" s="109" t="s">
        <v>142</v>
      </c>
      <c r="J28" s="73"/>
      <c r="K28" s="90" t="s">
        <v>142</v>
      </c>
      <c r="L28" s="90" t="s">
        <v>142</v>
      </c>
      <c r="M28" s="90" t="s">
        <v>142</v>
      </c>
    </row>
    <row r="29" spans="1:13" s="70" customFormat="1" ht="26.25" customHeight="1">
      <c r="B29" s="71">
        <v>0</v>
      </c>
      <c r="C29" s="116"/>
      <c r="D29" s="117"/>
      <c r="E29" s="118"/>
      <c r="F29" s="118"/>
      <c r="G29" s="118"/>
      <c r="H29" s="118"/>
      <c r="I29" s="109" t="s">
        <v>142</v>
      </c>
      <c r="J29" s="73"/>
      <c r="K29" s="90" t="s">
        <v>142</v>
      </c>
      <c r="L29" s="90" t="s">
        <v>142</v>
      </c>
      <c r="M29" s="90" t="s">
        <v>142</v>
      </c>
    </row>
    <row r="30" spans="1:13" s="70" customFormat="1" ht="26.25" customHeight="1">
      <c r="B30" s="71">
        <v>0</v>
      </c>
      <c r="C30" s="116"/>
      <c r="D30" s="117"/>
      <c r="E30" s="118"/>
      <c r="F30" s="118"/>
      <c r="G30" s="118"/>
      <c r="H30" s="118"/>
      <c r="I30" s="109" t="s">
        <v>142</v>
      </c>
      <c r="J30" s="73"/>
      <c r="K30" s="90" t="s">
        <v>142</v>
      </c>
      <c r="L30" s="90" t="s">
        <v>142</v>
      </c>
      <c r="M30" s="90" t="s">
        <v>142</v>
      </c>
    </row>
    <row r="31" spans="1:13" ht="15" thickBot="1">
      <c r="B31" s="71"/>
      <c r="K31" s="90">
        <v>0.10250000000000001</v>
      </c>
      <c r="L31" s="90">
        <v>9.4166666666666662E-2</v>
      </c>
      <c r="M31" s="90">
        <v>4.5833333333333337E-2</v>
      </c>
    </row>
    <row r="32" spans="1:13" ht="32.25" customHeight="1" thickTop="1" thickBot="1">
      <c r="B32" s="71"/>
      <c r="C32" s="66" t="s">
        <v>65</v>
      </c>
      <c r="D32" s="120"/>
      <c r="E32" s="120"/>
      <c r="F32" s="120"/>
      <c r="G32" s="120"/>
      <c r="H32" s="120"/>
      <c r="I32" s="120"/>
      <c r="K32" s="90"/>
      <c r="L32" s="90"/>
      <c r="M32" s="90"/>
    </row>
    <row r="33" spans="1:13" ht="5.0999999999999996" customHeight="1" thickTop="1" thickBot="1">
      <c r="B33" s="71"/>
      <c r="K33" s="90"/>
      <c r="L33" s="90"/>
      <c r="M33" s="90"/>
    </row>
    <row r="34" spans="1:13" s="69" customFormat="1" ht="26.25" customHeight="1" thickTop="1" thickBot="1">
      <c r="A34" s="62"/>
      <c r="B34" s="71"/>
      <c r="C34" s="16" t="s">
        <v>32</v>
      </c>
      <c r="D34" s="16" t="s">
        <v>112</v>
      </c>
      <c r="E34" s="66" t="s">
        <v>21</v>
      </c>
      <c r="F34" s="68" t="s">
        <v>7</v>
      </c>
      <c r="G34" s="68" t="s">
        <v>8</v>
      </c>
      <c r="H34" s="68" t="s">
        <v>9</v>
      </c>
      <c r="I34" s="68" t="s">
        <v>22</v>
      </c>
      <c r="K34" s="90"/>
      <c r="L34" s="90"/>
      <c r="M34" s="90"/>
    </row>
    <row r="35" spans="1:13" s="70" customFormat="1" ht="26.25" customHeight="1" thickTop="1">
      <c r="B35" s="71">
        <v>0</v>
      </c>
      <c r="C35" s="116"/>
      <c r="D35" s="117"/>
      <c r="E35" s="118"/>
      <c r="F35" s="118"/>
      <c r="G35" s="118"/>
      <c r="H35" s="118"/>
      <c r="I35" s="109" t="s">
        <v>142</v>
      </c>
      <c r="J35" s="73"/>
      <c r="K35" s="90" t="s">
        <v>142</v>
      </c>
      <c r="L35" s="90" t="s">
        <v>142</v>
      </c>
      <c r="M35" s="90" t="s">
        <v>142</v>
      </c>
    </row>
    <row r="36" spans="1:13" s="70" customFormat="1" ht="26.25" customHeight="1">
      <c r="B36" s="71">
        <v>0</v>
      </c>
      <c r="C36" s="116"/>
      <c r="D36" s="117"/>
      <c r="E36" s="118"/>
      <c r="F36" s="118"/>
      <c r="G36" s="118"/>
      <c r="H36" s="118"/>
      <c r="I36" s="109" t="s">
        <v>142</v>
      </c>
      <c r="J36" s="73"/>
      <c r="K36" s="90" t="s">
        <v>142</v>
      </c>
      <c r="L36" s="90" t="s">
        <v>142</v>
      </c>
      <c r="M36" s="90" t="s">
        <v>142</v>
      </c>
    </row>
    <row r="37" spans="1:13" s="70" customFormat="1" ht="26.25" customHeight="1">
      <c r="B37" s="71">
        <v>0</v>
      </c>
      <c r="C37" s="116"/>
      <c r="D37" s="117"/>
      <c r="E37" s="118"/>
      <c r="F37" s="118"/>
      <c r="G37" s="118"/>
      <c r="H37" s="118"/>
      <c r="I37" s="109" t="s">
        <v>142</v>
      </c>
      <c r="J37" s="73"/>
      <c r="K37" s="90" t="s">
        <v>142</v>
      </c>
      <c r="L37" s="90" t="s">
        <v>142</v>
      </c>
      <c r="M37" s="90" t="s">
        <v>142</v>
      </c>
    </row>
    <row r="38" spans="1:13" s="70" customFormat="1" ht="26.25" customHeight="1">
      <c r="B38" s="71">
        <v>0</v>
      </c>
      <c r="C38" s="116"/>
      <c r="D38" s="117"/>
      <c r="E38" s="118"/>
      <c r="F38" s="118"/>
      <c r="G38" s="118"/>
      <c r="H38" s="118"/>
      <c r="I38" s="109" t="s">
        <v>142</v>
      </c>
      <c r="J38" s="73"/>
      <c r="K38" s="90" t="s">
        <v>142</v>
      </c>
      <c r="L38" s="90" t="s">
        <v>142</v>
      </c>
      <c r="M38" s="90" t="s">
        <v>142</v>
      </c>
    </row>
    <row r="39" spans="1:13" s="70" customFormat="1" ht="26.25" customHeight="1">
      <c r="B39" s="71">
        <v>0</v>
      </c>
      <c r="C39" s="116"/>
      <c r="D39" s="117"/>
      <c r="E39" s="118"/>
      <c r="F39" s="118"/>
      <c r="G39" s="118"/>
      <c r="H39" s="118"/>
      <c r="I39" s="109" t="s">
        <v>142</v>
      </c>
      <c r="J39" s="73"/>
      <c r="K39" s="90" t="s">
        <v>142</v>
      </c>
      <c r="L39" s="90" t="s">
        <v>142</v>
      </c>
      <c r="M39" s="90" t="s">
        <v>142</v>
      </c>
    </row>
    <row r="40" spans="1:13">
      <c r="K40" s="90" t="e">
        <v>#DIV/0!</v>
      </c>
      <c r="L40" s="90" t="e">
        <v>#DIV/0!</v>
      </c>
      <c r="M40" s="90" t="e">
        <v>#DIV/0!</v>
      </c>
    </row>
    <row r="41" spans="1:13">
      <c r="K41" s="90"/>
      <c r="L41" s="90"/>
      <c r="M41" s="90"/>
    </row>
  </sheetData>
  <sheetProtection algorithmName="SHA-512" hashValue="zvBx1jSNYQCt37t2R22oThvcQtsLXhtl8W2EJ2jqVLekYrXea+1sjehDoHKdKBD8N1FTwirLUsLBo61U39kvWg==" saltValue="/yQJFtE9PetkQYoa3LqN7A==" spinCount="100000" sheet="1" objects="1" scenarios="1" selectLockedCells="1"/>
  <mergeCells count="4">
    <mergeCell ref="D5:I5"/>
    <mergeCell ref="D14:I14"/>
    <mergeCell ref="D23:I23"/>
    <mergeCell ref="D32:I32"/>
  </mergeCells>
  <conditionalFormatting sqref="E8:H12">
    <cfRule type="expression" dxfId="68" priority="46">
      <formula>$C8="Porcentagem"</formula>
    </cfRule>
    <cfRule type="expression" dxfId="67" priority="47">
      <formula>$C8="Número"</formula>
    </cfRule>
    <cfRule type="expression" dxfId="66" priority="48">
      <formula>$C8="R$"</formula>
    </cfRule>
  </conditionalFormatting>
  <conditionalFormatting sqref="E17:H21">
    <cfRule type="expression" dxfId="65" priority="31">
      <formula>$C17="Porcentagem"</formula>
    </cfRule>
    <cfRule type="expression" dxfId="64" priority="32">
      <formula>$C17="Número"</formula>
    </cfRule>
    <cfRule type="expression" dxfId="63" priority="33">
      <formula>$C17="R$"</formula>
    </cfRule>
  </conditionalFormatting>
  <conditionalFormatting sqref="E26:H30">
    <cfRule type="expression" dxfId="62" priority="16">
      <formula>$C26="Porcentagem"</formula>
    </cfRule>
    <cfRule type="expression" dxfId="61" priority="17">
      <formula>$C26="Número"</formula>
    </cfRule>
    <cfRule type="expression" dxfId="60" priority="18">
      <formula>$C26="R$"</formula>
    </cfRule>
  </conditionalFormatting>
  <conditionalFormatting sqref="E35:H39">
    <cfRule type="expression" dxfId="59" priority="1">
      <formula>$C35="Porcentagem"</formula>
    </cfRule>
    <cfRule type="expression" dxfId="58" priority="2">
      <formula>$C35="Número"</formula>
    </cfRule>
    <cfRule type="expression" dxfId="57" priority="3">
      <formula>$C35="R$"</formula>
    </cfRule>
  </conditionalFormatting>
  <dataValidations count="1">
    <dataValidation type="list" allowBlank="1" showInputMessage="1" showErrorMessage="1" sqref="C26:C30 C17:C21 C8:C12 C35:C39" xr:uid="{9B4BFAFA-9061-492E-8128-F3973B7C03C6}">
      <formula1>"R$,Número,Porcentagem"</formula1>
    </dataValidation>
  </dataValidations>
  <pageMargins left="0.511811024" right="0.511811024" top="0.78740157499999996" bottom="0.78740157499999996" header="0.31496062000000002" footer="0.31496062000000002"/>
  <ignoredErrors>
    <ignoredError sqref="E8:H8 I13 I8:I12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7A75-1707-4516-B8E5-EA67FEA9C630}">
  <sheetPr codeName="Planilha8"/>
  <dimension ref="A1:U41"/>
  <sheetViews>
    <sheetView showGridLines="0" zoomScale="90" zoomScaleNormal="90" workbookViewId="0">
      <selection activeCell="D5" sqref="D5:I5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17.44140625" style="62" customWidth="1"/>
    <col min="4" max="4" width="49.44140625" style="62" customWidth="1"/>
    <col min="5" max="9" width="21.33203125" style="62" customWidth="1"/>
    <col min="10" max="10" width="9.109375" style="62"/>
    <col min="11" max="13" width="9.109375" style="63"/>
    <col min="14" max="16384" width="9.109375" style="62"/>
  </cols>
  <sheetData>
    <row r="1" spans="1:21" s="56" customFormat="1" ht="39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5"/>
      <c r="L1" s="55"/>
      <c r="M1" s="55"/>
      <c r="N1" s="54"/>
      <c r="O1" s="54"/>
      <c r="P1" s="55"/>
      <c r="Q1" s="55"/>
      <c r="R1" s="55"/>
      <c r="S1" s="55"/>
      <c r="T1" s="55"/>
      <c r="U1" s="55"/>
    </row>
    <row r="2" spans="1:21" s="61" customFormat="1" ht="30" customHeight="1">
      <c r="A2" s="57"/>
      <c r="B2" s="57"/>
      <c r="C2" s="58"/>
      <c r="D2" s="59"/>
      <c r="E2" s="59"/>
      <c r="F2" s="59"/>
      <c r="G2" s="59"/>
      <c r="H2" s="59"/>
      <c r="I2" s="59"/>
      <c r="J2" s="57"/>
      <c r="K2" s="60"/>
      <c r="L2" s="60"/>
      <c r="M2" s="60"/>
      <c r="N2" s="57"/>
      <c r="O2" s="57"/>
      <c r="P2" s="60"/>
      <c r="Q2" s="60"/>
      <c r="R2" s="60"/>
      <c r="S2" s="60"/>
      <c r="T2" s="60"/>
      <c r="U2" s="60"/>
    </row>
    <row r="3" spans="1:21" s="112" customFormat="1" ht="44.25" customHeight="1">
      <c r="C3" s="113" t="s">
        <v>141</v>
      </c>
      <c r="E3" s="114"/>
      <c r="F3" s="114"/>
    </row>
    <row r="4" spans="1:21" ht="15" thickBot="1"/>
    <row r="5" spans="1:21" ht="32.25" customHeight="1" thickTop="1" thickBot="1">
      <c r="C5" s="66" t="s">
        <v>65</v>
      </c>
      <c r="D5" s="119" t="s">
        <v>123</v>
      </c>
      <c r="E5" s="119"/>
      <c r="F5" s="119"/>
      <c r="G5" s="119"/>
      <c r="H5" s="119"/>
      <c r="I5" s="119"/>
    </row>
    <row r="6" spans="1:21" ht="5.0999999999999996" customHeight="1" thickTop="1" thickBot="1"/>
    <row r="7" spans="1:21" s="69" customFormat="1" ht="26.25" customHeight="1" thickTop="1" thickBot="1">
      <c r="A7" s="62"/>
      <c r="B7" s="67"/>
      <c r="C7" s="16" t="s">
        <v>32</v>
      </c>
      <c r="D7" s="16" t="s">
        <v>112</v>
      </c>
      <c r="E7" s="66" t="s">
        <v>21</v>
      </c>
      <c r="F7" s="68" t="str">
        <f>'OKR R'!$D$9</f>
        <v>enero</v>
      </c>
      <c r="G7" s="68" t="str">
        <f>'OKR R'!$E$9</f>
        <v>febrero</v>
      </c>
      <c r="H7" s="68" t="str">
        <f>'OKR R'!$F$9</f>
        <v>marzo</v>
      </c>
      <c r="I7" s="68" t="s">
        <v>22</v>
      </c>
      <c r="K7" s="67" t="s">
        <v>93</v>
      </c>
      <c r="L7" s="67" t="s">
        <v>94</v>
      </c>
      <c r="M7" s="67" t="s">
        <v>95</v>
      </c>
    </row>
    <row r="8" spans="1:21" s="70" customFormat="1" ht="26.25" customHeight="1" thickTop="1">
      <c r="B8" s="71">
        <f>IF(D8="",0,1)</f>
        <v>1</v>
      </c>
      <c r="C8" s="106" t="s">
        <v>23</v>
      </c>
      <c r="D8" s="107" t="s">
        <v>16</v>
      </c>
      <c r="E8" s="72">
        <v>500</v>
      </c>
      <c r="F8" s="72">
        <v>48</v>
      </c>
      <c r="G8" s="72">
        <v>50</v>
      </c>
      <c r="H8" s="72">
        <v>37</v>
      </c>
      <c r="I8" s="109">
        <f>IFERROR(SUM(F8:H8)/E8,"")</f>
        <v>0.27</v>
      </c>
      <c r="K8" s="90">
        <f>IFERROR(F8/$E8,"")</f>
        <v>9.6000000000000002E-2</v>
      </c>
      <c r="L8" s="90">
        <f t="shared" ref="L8:M12" si="0">IFERROR(G8/$E8,"")</f>
        <v>0.1</v>
      </c>
      <c r="M8" s="90">
        <f t="shared" si="0"/>
        <v>7.3999999999999996E-2</v>
      </c>
    </row>
    <row r="9" spans="1:21" s="70" customFormat="1" ht="26.25" customHeight="1">
      <c r="B9" s="71">
        <f t="shared" ref="B9:B12" si="1">IF(D9="",0,1)</f>
        <v>1</v>
      </c>
      <c r="C9" s="106" t="s">
        <v>23</v>
      </c>
      <c r="D9" s="107" t="s">
        <v>17</v>
      </c>
      <c r="E9" s="72">
        <v>400</v>
      </c>
      <c r="F9" s="72">
        <v>50</v>
      </c>
      <c r="G9" s="72">
        <v>42</v>
      </c>
      <c r="H9" s="72">
        <v>12</v>
      </c>
      <c r="I9" s="109">
        <f>IFERROR(SUM(F9:H9)/E9,"")</f>
        <v>0.26</v>
      </c>
      <c r="K9" s="90">
        <f t="shared" ref="K9:K12" si="2">IFERROR(F9/$E9,"")</f>
        <v>0.125</v>
      </c>
      <c r="L9" s="90">
        <f t="shared" si="0"/>
        <v>0.105</v>
      </c>
      <c r="M9" s="90">
        <f t="shared" si="0"/>
        <v>0.03</v>
      </c>
    </row>
    <row r="10" spans="1:21" s="70" customFormat="1" ht="26.25" customHeight="1">
      <c r="B10" s="71">
        <f t="shared" si="1"/>
        <v>1</v>
      </c>
      <c r="C10" s="116" t="s">
        <v>23</v>
      </c>
      <c r="D10" s="117" t="s">
        <v>18</v>
      </c>
      <c r="E10" s="118">
        <v>300</v>
      </c>
      <c r="F10" s="118">
        <v>100</v>
      </c>
      <c r="G10" s="118">
        <v>120</v>
      </c>
      <c r="H10" s="118">
        <v>11</v>
      </c>
      <c r="I10" s="109">
        <f>IFERROR(SUM(F10:H10)/E10,"")</f>
        <v>0.77</v>
      </c>
      <c r="K10" s="90">
        <f t="shared" si="2"/>
        <v>0.33333333333333331</v>
      </c>
      <c r="L10" s="90">
        <f t="shared" si="0"/>
        <v>0.4</v>
      </c>
      <c r="M10" s="90">
        <f t="shared" si="0"/>
        <v>3.6666666666666667E-2</v>
      </c>
    </row>
    <row r="11" spans="1:21" s="70" customFormat="1" ht="26.25" customHeight="1">
      <c r="B11" s="71">
        <f t="shared" si="1"/>
        <v>1</v>
      </c>
      <c r="C11" s="116" t="s">
        <v>23</v>
      </c>
      <c r="D11" s="117" t="s">
        <v>19</v>
      </c>
      <c r="E11" s="118">
        <v>900</v>
      </c>
      <c r="F11" s="118">
        <v>40</v>
      </c>
      <c r="G11" s="118">
        <v>26</v>
      </c>
      <c r="H11" s="118">
        <v>11</v>
      </c>
      <c r="I11" s="109">
        <f>IFERROR(SUM(F11:H11)/E11,"")</f>
        <v>8.5555555555555551E-2</v>
      </c>
      <c r="K11" s="90">
        <f t="shared" si="2"/>
        <v>4.4444444444444446E-2</v>
      </c>
      <c r="L11" s="90">
        <f t="shared" si="0"/>
        <v>2.8888888888888888E-2</v>
      </c>
      <c r="M11" s="90">
        <f t="shared" si="0"/>
        <v>1.2222222222222223E-2</v>
      </c>
    </row>
    <row r="12" spans="1:21" s="70" customFormat="1" ht="26.25" customHeight="1">
      <c r="B12" s="71">
        <f t="shared" si="1"/>
        <v>1</v>
      </c>
      <c r="C12" s="116" t="s">
        <v>23</v>
      </c>
      <c r="D12" s="117" t="s">
        <v>20</v>
      </c>
      <c r="E12" s="118">
        <v>800</v>
      </c>
      <c r="F12" s="118">
        <v>10</v>
      </c>
      <c r="G12" s="118">
        <v>33</v>
      </c>
      <c r="H12" s="118">
        <v>28</v>
      </c>
      <c r="I12" s="109">
        <f>IFERROR(SUM(F12:H12)/E12,"")</f>
        <v>8.8749999999999996E-2</v>
      </c>
      <c r="K12" s="90">
        <f t="shared" si="2"/>
        <v>1.2500000000000001E-2</v>
      </c>
      <c r="L12" s="90">
        <f t="shared" si="0"/>
        <v>4.1250000000000002E-2</v>
      </c>
      <c r="M12" s="90">
        <f t="shared" si="0"/>
        <v>3.5000000000000003E-2</v>
      </c>
    </row>
    <row r="13" spans="1:21" ht="15" thickBot="1">
      <c r="B13" s="71"/>
      <c r="K13" s="90">
        <f>SUM(K8:K12)/COUNTA($D$8:$D$12)</f>
        <v>0.12225555555555553</v>
      </c>
      <c r="L13" s="90">
        <f t="shared" ref="L13:M13" si="3">SUM(L8:L12)/COUNTA($D$8:$D$12)</f>
        <v>0.13502777777777777</v>
      </c>
      <c r="M13" s="90">
        <f t="shared" si="3"/>
        <v>3.7577777777777779E-2</v>
      </c>
    </row>
    <row r="14" spans="1:21" ht="32.25" customHeight="1" thickTop="1" thickBot="1">
      <c r="B14" s="71"/>
      <c r="C14" s="66" t="s">
        <v>65</v>
      </c>
      <c r="D14" s="120" t="s">
        <v>125</v>
      </c>
      <c r="E14" s="120"/>
      <c r="F14" s="120"/>
      <c r="G14" s="120"/>
      <c r="H14" s="120"/>
      <c r="I14" s="120"/>
      <c r="K14" s="90"/>
      <c r="L14" s="90"/>
      <c r="M14" s="90"/>
    </row>
    <row r="15" spans="1:21" ht="5.0999999999999996" customHeight="1" thickTop="1" thickBot="1">
      <c r="B15" s="71"/>
      <c r="K15" s="90"/>
      <c r="L15" s="90"/>
      <c r="M15" s="90"/>
    </row>
    <row r="16" spans="1:21" s="69" customFormat="1" ht="26.25" customHeight="1" thickTop="1" thickBot="1">
      <c r="A16" s="62"/>
      <c r="B16" s="71"/>
      <c r="C16" s="16" t="s">
        <v>32</v>
      </c>
      <c r="D16" s="16" t="s">
        <v>112</v>
      </c>
      <c r="E16" s="66" t="s">
        <v>21</v>
      </c>
      <c r="F16" s="68" t="s">
        <v>7</v>
      </c>
      <c r="G16" s="68" t="s">
        <v>8</v>
      </c>
      <c r="H16" s="68" t="s">
        <v>9</v>
      </c>
      <c r="I16" s="68" t="s">
        <v>22</v>
      </c>
      <c r="K16" s="90"/>
      <c r="L16" s="90"/>
      <c r="M16" s="90"/>
    </row>
    <row r="17" spans="1:13" s="70" customFormat="1" ht="26.25" customHeight="1" thickTop="1">
      <c r="B17" s="71">
        <v>1</v>
      </c>
      <c r="C17" s="116" t="s">
        <v>23</v>
      </c>
      <c r="D17" s="117" t="s">
        <v>16</v>
      </c>
      <c r="E17" s="118">
        <v>500</v>
      </c>
      <c r="F17" s="118">
        <v>48</v>
      </c>
      <c r="G17" s="118">
        <v>50</v>
      </c>
      <c r="H17" s="118">
        <v>37</v>
      </c>
      <c r="I17" s="109">
        <v>0.27</v>
      </c>
      <c r="K17" s="90">
        <v>9.6000000000000002E-2</v>
      </c>
      <c r="L17" s="90">
        <v>0.1</v>
      </c>
      <c r="M17" s="90">
        <v>7.3999999999999996E-2</v>
      </c>
    </row>
    <row r="18" spans="1:13" s="70" customFormat="1" ht="26.25" customHeight="1">
      <c r="B18" s="71">
        <v>1</v>
      </c>
      <c r="C18" s="116" t="s">
        <v>23</v>
      </c>
      <c r="D18" s="117" t="s">
        <v>17</v>
      </c>
      <c r="E18" s="118">
        <v>400</v>
      </c>
      <c r="F18" s="118">
        <v>50</v>
      </c>
      <c r="G18" s="118">
        <v>42</v>
      </c>
      <c r="H18" s="118">
        <v>12</v>
      </c>
      <c r="I18" s="109">
        <v>0.26</v>
      </c>
      <c r="K18" s="90">
        <v>0.125</v>
      </c>
      <c r="L18" s="90">
        <v>0.105</v>
      </c>
      <c r="M18" s="90">
        <v>0.03</v>
      </c>
    </row>
    <row r="19" spans="1:13" s="70" customFormat="1" ht="26.25" customHeight="1">
      <c r="B19" s="71">
        <v>1</v>
      </c>
      <c r="C19" s="116" t="s">
        <v>23</v>
      </c>
      <c r="D19" s="117" t="s">
        <v>18</v>
      </c>
      <c r="E19" s="118">
        <v>300</v>
      </c>
      <c r="F19" s="118">
        <v>100</v>
      </c>
      <c r="G19" s="118">
        <v>120</v>
      </c>
      <c r="H19" s="118">
        <v>11</v>
      </c>
      <c r="I19" s="109">
        <v>0.77</v>
      </c>
      <c r="K19" s="90">
        <v>0.33333333333333331</v>
      </c>
      <c r="L19" s="90">
        <v>0.4</v>
      </c>
      <c r="M19" s="90">
        <v>3.6666666666666667E-2</v>
      </c>
    </row>
    <row r="20" spans="1:13" s="70" customFormat="1" ht="26.25" customHeight="1">
      <c r="B20" s="71">
        <v>1</v>
      </c>
      <c r="C20" s="116" t="s">
        <v>23</v>
      </c>
      <c r="D20" s="117" t="s">
        <v>19</v>
      </c>
      <c r="E20" s="118">
        <v>900</v>
      </c>
      <c r="F20" s="118">
        <v>40</v>
      </c>
      <c r="G20" s="118">
        <v>26</v>
      </c>
      <c r="H20" s="118">
        <v>11</v>
      </c>
      <c r="I20" s="109">
        <v>8.5555555555555551E-2</v>
      </c>
      <c r="K20" s="90">
        <v>4.4444444444444446E-2</v>
      </c>
      <c r="L20" s="90">
        <v>2.8888888888888888E-2</v>
      </c>
      <c r="M20" s="90">
        <v>1.2222222222222223E-2</v>
      </c>
    </row>
    <row r="21" spans="1:13" s="70" customFormat="1" ht="26.25" customHeight="1">
      <c r="B21" s="71">
        <v>1</v>
      </c>
      <c r="C21" s="116" t="s">
        <v>23</v>
      </c>
      <c r="D21" s="117" t="s">
        <v>20</v>
      </c>
      <c r="E21" s="118">
        <v>800</v>
      </c>
      <c r="F21" s="118">
        <v>10</v>
      </c>
      <c r="G21" s="118">
        <v>33</v>
      </c>
      <c r="H21" s="118">
        <v>28</v>
      </c>
      <c r="I21" s="109">
        <v>8.8749999999999996E-2</v>
      </c>
      <c r="K21" s="90">
        <v>1.2500000000000001E-2</v>
      </c>
      <c r="L21" s="90">
        <v>4.1250000000000002E-2</v>
      </c>
      <c r="M21" s="90">
        <v>3.5000000000000003E-2</v>
      </c>
    </row>
    <row r="22" spans="1:13" ht="15" thickBot="1">
      <c r="B22" s="71"/>
      <c r="K22" s="90">
        <v>0.12225555555555553</v>
      </c>
      <c r="L22" s="90">
        <v>0.13502777777777777</v>
      </c>
      <c r="M22" s="90">
        <v>3.7577777777777779E-2</v>
      </c>
    </row>
    <row r="23" spans="1:13" ht="32.25" customHeight="1" thickTop="1" thickBot="1">
      <c r="B23" s="71"/>
      <c r="C23" s="66" t="s">
        <v>65</v>
      </c>
      <c r="D23" s="120" t="s">
        <v>35</v>
      </c>
      <c r="E23" s="120"/>
      <c r="F23" s="120"/>
      <c r="G23" s="120"/>
      <c r="H23" s="120"/>
      <c r="I23" s="120"/>
      <c r="K23" s="90"/>
      <c r="L23" s="90"/>
      <c r="M23" s="90"/>
    </row>
    <row r="24" spans="1:13" ht="5.0999999999999996" customHeight="1" thickTop="1" thickBot="1">
      <c r="B24" s="71"/>
      <c r="K24" s="90"/>
      <c r="L24" s="90"/>
      <c r="M24" s="90"/>
    </row>
    <row r="25" spans="1:13" s="69" customFormat="1" ht="26.25" customHeight="1" thickTop="1" thickBot="1">
      <c r="A25" s="62"/>
      <c r="B25" s="71"/>
      <c r="C25" s="16" t="s">
        <v>32</v>
      </c>
      <c r="D25" s="16" t="s">
        <v>112</v>
      </c>
      <c r="E25" s="66" t="s">
        <v>21</v>
      </c>
      <c r="F25" s="68" t="s">
        <v>7</v>
      </c>
      <c r="G25" s="68" t="s">
        <v>8</v>
      </c>
      <c r="H25" s="68" t="s">
        <v>9</v>
      </c>
      <c r="I25" s="68" t="s">
        <v>22</v>
      </c>
      <c r="K25" s="90"/>
      <c r="L25" s="90"/>
      <c r="M25" s="90"/>
    </row>
    <row r="26" spans="1:13" s="70" customFormat="1" ht="26.25" customHeight="1" thickTop="1">
      <c r="B26" s="71">
        <v>1</v>
      </c>
      <c r="C26" s="116" t="s">
        <v>23</v>
      </c>
      <c r="D26" s="117" t="s">
        <v>16</v>
      </c>
      <c r="E26" s="118">
        <v>300</v>
      </c>
      <c r="F26" s="118">
        <v>48</v>
      </c>
      <c r="G26" s="118">
        <v>50</v>
      </c>
      <c r="H26" s="118">
        <v>37</v>
      </c>
      <c r="I26" s="109">
        <v>0.45</v>
      </c>
      <c r="J26" s="73"/>
      <c r="K26" s="90">
        <v>0.16</v>
      </c>
      <c r="L26" s="90">
        <v>0.16666666666666666</v>
      </c>
      <c r="M26" s="90">
        <v>0.12333333333333334</v>
      </c>
    </row>
    <row r="27" spans="1:13" s="70" customFormat="1" ht="26.25" customHeight="1">
      <c r="B27" s="71">
        <v>1</v>
      </c>
      <c r="C27" s="116" t="s">
        <v>23</v>
      </c>
      <c r="D27" s="117" t="s">
        <v>17</v>
      </c>
      <c r="E27" s="118">
        <v>400</v>
      </c>
      <c r="F27" s="118">
        <v>50</v>
      </c>
      <c r="G27" s="118">
        <v>42</v>
      </c>
      <c r="H27" s="118">
        <v>12</v>
      </c>
      <c r="I27" s="109">
        <v>0.26</v>
      </c>
      <c r="J27" s="73"/>
      <c r="K27" s="90">
        <v>0.125</v>
      </c>
      <c r="L27" s="90">
        <v>0.105</v>
      </c>
      <c r="M27" s="90">
        <v>0.03</v>
      </c>
    </row>
    <row r="28" spans="1:13" s="70" customFormat="1" ht="26.25" customHeight="1">
      <c r="B28" s="71">
        <v>1</v>
      </c>
      <c r="C28" s="116" t="s">
        <v>23</v>
      </c>
      <c r="D28" s="117" t="s">
        <v>18</v>
      </c>
      <c r="E28" s="118">
        <v>500</v>
      </c>
      <c r="F28" s="118">
        <v>100</v>
      </c>
      <c r="G28" s="118">
        <v>120</v>
      </c>
      <c r="H28" s="118">
        <v>11</v>
      </c>
      <c r="I28" s="109">
        <v>0.46200000000000002</v>
      </c>
      <c r="J28" s="73"/>
      <c r="K28" s="90">
        <v>0.2</v>
      </c>
      <c r="L28" s="90">
        <v>0.24</v>
      </c>
      <c r="M28" s="90">
        <v>2.1999999999999999E-2</v>
      </c>
    </row>
    <row r="29" spans="1:13" s="70" customFormat="1" ht="26.25" customHeight="1">
      <c r="B29" s="71">
        <v>1</v>
      </c>
      <c r="C29" s="116" t="s">
        <v>23</v>
      </c>
      <c r="D29" s="117" t="s">
        <v>19</v>
      </c>
      <c r="E29" s="118">
        <v>800</v>
      </c>
      <c r="F29" s="118">
        <v>40</v>
      </c>
      <c r="G29" s="118">
        <v>26</v>
      </c>
      <c r="H29" s="118">
        <v>11</v>
      </c>
      <c r="I29" s="109">
        <v>9.6250000000000002E-2</v>
      </c>
      <c r="J29" s="73"/>
      <c r="K29" s="90">
        <v>0.05</v>
      </c>
      <c r="L29" s="90">
        <v>3.2500000000000001E-2</v>
      </c>
      <c r="M29" s="90">
        <v>1.375E-2</v>
      </c>
    </row>
    <row r="30" spans="1:13" s="70" customFormat="1" ht="26.25" customHeight="1">
      <c r="B30" s="71">
        <v>1</v>
      </c>
      <c r="C30" s="116" t="s">
        <v>23</v>
      </c>
      <c r="D30" s="117" t="s">
        <v>20</v>
      </c>
      <c r="E30" s="118">
        <v>900</v>
      </c>
      <c r="F30" s="118">
        <v>10</v>
      </c>
      <c r="G30" s="118">
        <v>33</v>
      </c>
      <c r="H30" s="118">
        <v>28</v>
      </c>
      <c r="I30" s="109">
        <v>7.8888888888888883E-2</v>
      </c>
      <c r="J30" s="73"/>
      <c r="K30" s="90">
        <v>1.1111111111111112E-2</v>
      </c>
      <c r="L30" s="90">
        <v>3.6666666666666667E-2</v>
      </c>
      <c r="M30" s="90">
        <v>3.111111111111111E-2</v>
      </c>
    </row>
    <row r="31" spans="1:13" ht="15" thickBot="1">
      <c r="B31" s="71"/>
      <c r="K31" s="90">
        <v>0.10922222222222222</v>
      </c>
      <c r="L31" s="90">
        <v>0.11616666666666667</v>
      </c>
      <c r="M31" s="90">
        <v>4.4038888888888891E-2</v>
      </c>
    </row>
    <row r="32" spans="1:13" ht="32.25" customHeight="1" thickTop="1" thickBot="1">
      <c r="B32" s="71"/>
      <c r="C32" s="66" t="s">
        <v>65</v>
      </c>
      <c r="D32" s="120"/>
      <c r="E32" s="120"/>
      <c r="F32" s="120"/>
      <c r="G32" s="120"/>
      <c r="H32" s="120"/>
      <c r="I32" s="120"/>
      <c r="K32" s="90"/>
      <c r="L32" s="90"/>
      <c r="M32" s="90"/>
    </row>
    <row r="33" spans="1:13" ht="5.0999999999999996" customHeight="1" thickTop="1" thickBot="1">
      <c r="B33" s="71"/>
      <c r="K33" s="90"/>
      <c r="L33" s="90"/>
      <c r="M33" s="90"/>
    </row>
    <row r="34" spans="1:13" s="69" customFormat="1" ht="26.25" customHeight="1" thickTop="1" thickBot="1">
      <c r="A34" s="62"/>
      <c r="B34" s="71"/>
      <c r="C34" s="16" t="s">
        <v>32</v>
      </c>
      <c r="D34" s="16" t="s">
        <v>112</v>
      </c>
      <c r="E34" s="66" t="s">
        <v>21</v>
      </c>
      <c r="F34" s="68" t="s">
        <v>7</v>
      </c>
      <c r="G34" s="68" t="s">
        <v>8</v>
      </c>
      <c r="H34" s="68" t="s">
        <v>9</v>
      </c>
      <c r="I34" s="68" t="s">
        <v>22</v>
      </c>
      <c r="K34" s="90"/>
      <c r="L34" s="90"/>
      <c r="M34" s="90"/>
    </row>
    <row r="35" spans="1:13" s="70" customFormat="1" ht="26.25" customHeight="1" thickTop="1">
      <c r="B35" s="71">
        <v>0</v>
      </c>
      <c r="C35" s="116"/>
      <c r="D35" s="117"/>
      <c r="E35" s="118"/>
      <c r="F35" s="118"/>
      <c r="G35" s="118"/>
      <c r="H35" s="118"/>
      <c r="I35" s="109" t="s">
        <v>142</v>
      </c>
      <c r="J35" s="73"/>
      <c r="K35" s="90" t="s">
        <v>142</v>
      </c>
      <c r="L35" s="90" t="s">
        <v>142</v>
      </c>
      <c r="M35" s="90" t="s">
        <v>142</v>
      </c>
    </row>
    <row r="36" spans="1:13" s="70" customFormat="1" ht="26.25" customHeight="1">
      <c r="B36" s="71">
        <v>0</v>
      </c>
      <c r="C36" s="116"/>
      <c r="D36" s="117"/>
      <c r="E36" s="118"/>
      <c r="F36" s="118"/>
      <c r="G36" s="118"/>
      <c r="H36" s="118"/>
      <c r="I36" s="109" t="s">
        <v>142</v>
      </c>
      <c r="J36" s="73"/>
      <c r="K36" s="90" t="s">
        <v>142</v>
      </c>
      <c r="L36" s="90" t="s">
        <v>142</v>
      </c>
      <c r="M36" s="90" t="s">
        <v>142</v>
      </c>
    </row>
    <row r="37" spans="1:13" s="70" customFormat="1" ht="26.25" customHeight="1">
      <c r="B37" s="71">
        <v>0</v>
      </c>
      <c r="C37" s="116"/>
      <c r="D37" s="117"/>
      <c r="E37" s="118"/>
      <c r="F37" s="118"/>
      <c r="G37" s="118"/>
      <c r="H37" s="118"/>
      <c r="I37" s="109" t="s">
        <v>142</v>
      </c>
      <c r="J37" s="73"/>
      <c r="K37" s="90" t="s">
        <v>142</v>
      </c>
      <c r="L37" s="90" t="s">
        <v>142</v>
      </c>
      <c r="M37" s="90" t="s">
        <v>142</v>
      </c>
    </row>
    <row r="38" spans="1:13" s="70" customFormat="1" ht="26.25" customHeight="1">
      <c r="B38" s="71">
        <v>0</v>
      </c>
      <c r="C38" s="116"/>
      <c r="D38" s="117"/>
      <c r="E38" s="118"/>
      <c r="F38" s="118"/>
      <c r="G38" s="118"/>
      <c r="H38" s="118"/>
      <c r="I38" s="109" t="s">
        <v>142</v>
      </c>
      <c r="J38" s="73"/>
      <c r="K38" s="90" t="s">
        <v>142</v>
      </c>
      <c r="L38" s="90" t="s">
        <v>142</v>
      </c>
      <c r="M38" s="90" t="s">
        <v>142</v>
      </c>
    </row>
    <row r="39" spans="1:13" s="70" customFormat="1" ht="26.25" customHeight="1">
      <c r="B39" s="71">
        <v>0</v>
      </c>
      <c r="C39" s="116"/>
      <c r="D39" s="117"/>
      <c r="E39" s="118"/>
      <c r="F39" s="118"/>
      <c r="G39" s="118"/>
      <c r="H39" s="118"/>
      <c r="I39" s="109" t="s">
        <v>142</v>
      </c>
      <c r="J39" s="73"/>
      <c r="K39" s="90" t="s">
        <v>142</v>
      </c>
      <c r="L39" s="90" t="s">
        <v>142</v>
      </c>
      <c r="M39" s="90" t="s">
        <v>142</v>
      </c>
    </row>
    <row r="40" spans="1:13">
      <c r="K40" s="90" t="e">
        <v>#DIV/0!</v>
      </c>
      <c r="L40" s="90" t="e">
        <v>#DIV/0!</v>
      </c>
      <c r="M40" s="90" t="e">
        <v>#DIV/0!</v>
      </c>
    </row>
    <row r="41" spans="1:13">
      <c r="K41" s="90"/>
      <c r="L41" s="90"/>
      <c r="M41" s="90"/>
    </row>
  </sheetData>
  <sheetProtection algorithmName="SHA-512" hashValue="pdfkwJoAyzgTTBmz3PAbjzqkWDqHlY9/u9Gu4mmZTvpwSsPDtNUl6eAzZt5E1ggoekKLx7Gx8msFEFqzb6Q4Vg==" saltValue="pXCIxSTm8w8ci93jbIWooA==" spinCount="100000" sheet="1" objects="1" scenarios="1" selectLockedCells="1"/>
  <sortState xmlns:xlrd2="http://schemas.microsoft.com/office/spreadsheetml/2017/richdata2" ref="E35:E39">
    <sortCondition descending="1" ref="E35"/>
  </sortState>
  <mergeCells count="4">
    <mergeCell ref="D5:I5"/>
    <mergeCell ref="D14:I14"/>
    <mergeCell ref="D23:I23"/>
    <mergeCell ref="D32:I32"/>
  </mergeCells>
  <conditionalFormatting sqref="E8:H12">
    <cfRule type="expression" dxfId="56" priority="46">
      <formula>$C8="Porcentagem"</formula>
    </cfRule>
    <cfRule type="expression" dxfId="55" priority="47">
      <formula>$C8="Número"</formula>
    </cfRule>
    <cfRule type="expression" dxfId="54" priority="48">
      <formula>$C8="R$"</formula>
    </cfRule>
  </conditionalFormatting>
  <conditionalFormatting sqref="E17:H21">
    <cfRule type="expression" dxfId="53" priority="31">
      <formula>$C17="Porcentagem"</formula>
    </cfRule>
    <cfRule type="expression" dxfId="52" priority="32">
      <formula>$C17="Número"</formula>
    </cfRule>
    <cfRule type="expression" dxfId="51" priority="33">
      <formula>$C17="R$"</formula>
    </cfRule>
  </conditionalFormatting>
  <conditionalFormatting sqref="E26:H30">
    <cfRule type="expression" dxfId="50" priority="16">
      <formula>$C26="Porcentagem"</formula>
    </cfRule>
    <cfRule type="expression" dxfId="49" priority="17">
      <formula>$C26="Número"</formula>
    </cfRule>
    <cfRule type="expression" dxfId="48" priority="18">
      <formula>$C26="R$"</formula>
    </cfRule>
  </conditionalFormatting>
  <conditionalFormatting sqref="E35:H39">
    <cfRule type="expression" dxfId="47" priority="1">
      <formula>$C35="Porcentagem"</formula>
    </cfRule>
    <cfRule type="expression" dxfId="46" priority="2">
      <formula>$C35="Número"</formula>
    </cfRule>
    <cfRule type="expression" dxfId="45" priority="3">
      <formula>$C35="R$"</formula>
    </cfRule>
  </conditionalFormatting>
  <dataValidations count="1">
    <dataValidation type="list" allowBlank="1" showInputMessage="1" showErrorMessage="1" sqref="C26:C30 C17:C21 C8:C12 C35:C39" xr:uid="{AB826670-4C7C-4F37-9E34-3A736F1012AA}">
      <formula1>"R$,Número,Porcentagem"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N13:U13 N12:U12 N8:U8 N10:U10 N11:U11 E13 F13:I13 D13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4F06-C251-46A3-8C9C-681535616C02}">
  <sheetPr codeName="Planilha9"/>
  <dimension ref="A1:U41"/>
  <sheetViews>
    <sheetView showGridLines="0" zoomScale="90" zoomScaleNormal="90" workbookViewId="0">
      <selection activeCell="D5" sqref="D5:I5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17.44140625" style="62" customWidth="1"/>
    <col min="4" max="4" width="49.44140625" style="62" customWidth="1"/>
    <col min="5" max="9" width="21.33203125" style="62" customWidth="1"/>
    <col min="10" max="10" width="9.109375" style="62"/>
    <col min="11" max="13" width="9.109375" style="63"/>
    <col min="14" max="16384" width="9.109375" style="62"/>
  </cols>
  <sheetData>
    <row r="1" spans="1:21" s="56" customFormat="1" ht="39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5"/>
      <c r="L1" s="55"/>
      <c r="M1" s="55"/>
      <c r="N1" s="54"/>
      <c r="O1" s="54"/>
      <c r="P1" s="55"/>
      <c r="Q1" s="55"/>
      <c r="R1" s="55"/>
      <c r="S1" s="55"/>
      <c r="T1" s="55"/>
      <c r="U1" s="55"/>
    </row>
    <row r="2" spans="1:21" s="61" customFormat="1" ht="30" customHeight="1">
      <c r="A2" s="57"/>
      <c r="B2" s="57"/>
      <c r="C2" s="58"/>
      <c r="D2" s="59"/>
      <c r="E2" s="59"/>
      <c r="F2" s="59"/>
      <c r="G2" s="59"/>
      <c r="H2" s="59"/>
      <c r="I2" s="59"/>
      <c r="J2" s="57"/>
      <c r="K2" s="60"/>
      <c r="L2" s="60"/>
      <c r="M2" s="60"/>
      <c r="N2" s="57"/>
      <c r="O2" s="57"/>
      <c r="P2" s="60"/>
      <c r="Q2" s="60"/>
      <c r="R2" s="60"/>
      <c r="S2" s="60"/>
      <c r="T2" s="60"/>
      <c r="U2" s="60"/>
    </row>
    <row r="3" spans="1:21" s="112" customFormat="1" ht="44.25" customHeight="1">
      <c r="C3" s="113" t="s">
        <v>141</v>
      </c>
      <c r="E3" s="114"/>
      <c r="F3" s="114"/>
    </row>
    <row r="4" spans="1:21" ht="15" thickBot="1"/>
    <row r="5" spans="1:21" ht="32.25" customHeight="1" thickTop="1" thickBot="1">
      <c r="C5" s="66" t="s">
        <v>65</v>
      </c>
      <c r="D5" s="119" t="s">
        <v>124</v>
      </c>
      <c r="E5" s="119"/>
      <c r="F5" s="119"/>
      <c r="G5" s="119"/>
      <c r="H5" s="119"/>
      <c r="I5" s="119"/>
    </row>
    <row r="6" spans="1:21" ht="5.0999999999999996" customHeight="1" thickTop="1" thickBot="1"/>
    <row r="7" spans="1:21" s="69" customFormat="1" ht="26.25" customHeight="1" thickTop="1" thickBot="1">
      <c r="A7" s="62"/>
      <c r="B7" s="67"/>
      <c r="C7" s="16" t="s">
        <v>32</v>
      </c>
      <c r="D7" s="16" t="s">
        <v>112</v>
      </c>
      <c r="E7" s="66" t="s">
        <v>21</v>
      </c>
      <c r="F7" s="68" t="str">
        <f>'OKR R'!$D$9</f>
        <v>enero</v>
      </c>
      <c r="G7" s="68" t="str">
        <f>'OKR R'!$E$9</f>
        <v>febrero</v>
      </c>
      <c r="H7" s="68" t="str">
        <f>'OKR R'!$F$9</f>
        <v>marzo</v>
      </c>
      <c r="I7" s="68" t="s">
        <v>22</v>
      </c>
      <c r="K7" s="67" t="s">
        <v>93</v>
      </c>
      <c r="L7" s="67" t="s">
        <v>94</v>
      </c>
      <c r="M7" s="67" t="s">
        <v>95</v>
      </c>
    </row>
    <row r="8" spans="1:21" s="70" customFormat="1" ht="26.25" customHeight="1" thickTop="1">
      <c r="B8" s="71">
        <f>IF(D8="",0,1)</f>
        <v>1</v>
      </c>
      <c r="C8" s="106" t="s">
        <v>23</v>
      </c>
      <c r="D8" s="107" t="s">
        <v>16</v>
      </c>
      <c r="E8" s="72">
        <v>100</v>
      </c>
      <c r="F8" s="72">
        <v>48</v>
      </c>
      <c r="G8" s="72">
        <v>50</v>
      </c>
      <c r="H8" s="72">
        <v>37</v>
      </c>
      <c r="I8" s="109">
        <f>IFERROR(SUM(F8:H8)/E8,"")</f>
        <v>1.35</v>
      </c>
      <c r="K8" s="90">
        <f>IFERROR(F8/$E8,"")</f>
        <v>0.48</v>
      </c>
      <c r="L8" s="90">
        <f t="shared" ref="L8:M12" si="0">IFERROR(G8/$E8,"")</f>
        <v>0.5</v>
      </c>
      <c r="M8" s="90">
        <f t="shared" si="0"/>
        <v>0.37</v>
      </c>
    </row>
    <row r="9" spans="1:21" s="70" customFormat="1" ht="26.25" customHeight="1">
      <c r="B9" s="71">
        <f t="shared" ref="B9:B12" si="1">IF(D9="",0,1)</f>
        <v>1</v>
      </c>
      <c r="C9" s="106" t="s">
        <v>23</v>
      </c>
      <c r="D9" s="107" t="s">
        <v>17</v>
      </c>
      <c r="E9" s="72">
        <v>100</v>
      </c>
      <c r="F9" s="72">
        <v>50</v>
      </c>
      <c r="G9" s="72">
        <v>42</v>
      </c>
      <c r="H9" s="72">
        <v>12</v>
      </c>
      <c r="I9" s="109">
        <f>IFERROR(SUM(F9:H9)/E9,"")</f>
        <v>1.04</v>
      </c>
      <c r="K9" s="90">
        <f t="shared" ref="K9:K12" si="2">IFERROR(F9/$E9,"")</f>
        <v>0.5</v>
      </c>
      <c r="L9" s="90">
        <f t="shared" si="0"/>
        <v>0.42</v>
      </c>
      <c r="M9" s="90">
        <f t="shared" si="0"/>
        <v>0.12</v>
      </c>
    </row>
    <row r="10" spans="1:21" s="70" customFormat="1" ht="26.25" customHeight="1">
      <c r="B10" s="71">
        <f t="shared" si="1"/>
        <v>1</v>
      </c>
      <c r="C10" s="116" t="s">
        <v>23</v>
      </c>
      <c r="D10" s="117" t="s">
        <v>18</v>
      </c>
      <c r="E10" s="118">
        <v>100</v>
      </c>
      <c r="F10" s="118">
        <v>100</v>
      </c>
      <c r="G10" s="118">
        <v>20</v>
      </c>
      <c r="H10" s="118">
        <v>10</v>
      </c>
      <c r="I10" s="109">
        <f>IFERROR(SUM(F10:H10)/E10,"")</f>
        <v>1.3</v>
      </c>
      <c r="K10" s="90">
        <f t="shared" si="2"/>
        <v>1</v>
      </c>
      <c r="L10" s="90">
        <f t="shared" si="0"/>
        <v>0.2</v>
      </c>
      <c r="M10" s="90">
        <f t="shared" si="0"/>
        <v>0.1</v>
      </c>
    </row>
    <row r="11" spans="1:21" s="70" customFormat="1" ht="26.25" customHeight="1">
      <c r="B11" s="71">
        <f t="shared" si="1"/>
        <v>1</v>
      </c>
      <c r="C11" s="116" t="s">
        <v>23</v>
      </c>
      <c r="D11" s="117" t="s">
        <v>19</v>
      </c>
      <c r="E11" s="118">
        <v>100</v>
      </c>
      <c r="F11" s="118">
        <v>40</v>
      </c>
      <c r="G11" s="118">
        <v>26</v>
      </c>
      <c r="H11" s="118">
        <v>11</v>
      </c>
      <c r="I11" s="109">
        <f>IFERROR(SUM(F11:H11)/E11,"")</f>
        <v>0.77</v>
      </c>
      <c r="K11" s="90">
        <f t="shared" si="2"/>
        <v>0.4</v>
      </c>
      <c r="L11" s="90">
        <f t="shared" si="0"/>
        <v>0.26</v>
      </c>
      <c r="M11" s="90">
        <f t="shared" si="0"/>
        <v>0.11</v>
      </c>
    </row>
    <row r="12" spans="1:21" s="70" customFormat="1" ht="26.25" customHeight="1">
      <c r="B12" s="71">
        <f t="shared" si="1"/>
        <v>1</v>
      </c>
      <c r="C12" s="116" t="s">
        <v>23</v>
      </c>
      <c r="D12" s="117" t="s">
        <v>20</v>
      </c>
      <c r="E12" s="118">
        <v>100</v>
      </c>
      <c r="F12" s="118">
        <v>10</v>
      </c>
      <c r="G12" s="118">
        <v>33</v>
      </c>
      <c r="H12" s="118">
        <v>28</v>
      </c>
      <c r="I12" s="109">
        <f>IFERROR(SUM(F12:H12)/E12,"")</f>
        <v>0.71</v>
      </c>
      <c r="K12" s="90">
        <f t="shared" si="2"/>
        <v>0.1</v>
      </c>
      <c r="L12" s="90">
        <f t="shared" si="0"/>
        <v>0.33</v>
      </c>
      <c r="M12" s="90">
        <f t="shared" si="0"/>
        <v>0.28000000000000003</v>
      </c>
    </row>
    <row r="13" spans="1:21" ht="15" thickBot="1">
      <c r="B13" s="71"/>
      <c r="K13" s="90">
        <f>SUM(K8:K12)/COUNTA($D$8:$D$12)</f>
        <v>0.496</v>
      </c>
      <c r="L13" s="90">
        <f t="shared" ref="L13:M13" si="3">SUM(L8:L12)/COUNTA($D$8:$D$12)</f>
        <v>0.34199999999999997</v>
      </c>
      <c r="M13" s="90">
        <f t="shared" si="3"/>
        <v>0.19600000000000001</v>
      </c>
    </row>
    <row r="14" spans="1:21" ht="32.25" customHeight="1" thickTop="1" thickBot="1">
      <c r="B14" s="71"/>
      <c r="C14" s="66" t="s">
        <v>65</v>
      </c>
      <c r="D14" s="120"/>
      <c r="E14" s="120"/>
      <c r="F14" s="120"/>
      <c r="G14" s="120"/>
      <c r="H14" s="120"/>
      <c r="I14" s="120"/>
      <c r="K14" s="90"/>
      <c r="L14" s="90"/>
      <c r="M14" s="90"/>
    </row>
    <row r="15" spans="1:21" ht="5.0999999999999996" customHeight="1" thickTop="1" thickBot="1">
      <c r="B15" s="71"/>
      <c r="K15" s="90"/>
      <c r="L15" s="90"/>
      <c r="M15" s="90"/>
    </row>
    <row r="16" spans="1:21" s="69" customFormat="1" ht="26.25" customHeight="1" thickTop="1" thickBot="1">
      <c r="A16" s="62"/>
      <c r="B16" s="71"/>
      <c r="C16" s="16" t="s">
        <v>32</v>
      </c>
      <c r="D16" s="16" t="s">
        <v>112</v>
      </c>
      <c r="E16" s="66" t="s">
        <v>21</v>
      </c>
      <c r="F16" s="68" t="s">
        <v>7</v>
      </c>
      <c r="G16" s="68" t="s">
        <v>8</v>
      </c>
      <c r="H16" s="68" t="s">
        <v>9</v>
      </c>
      <c r="I16" s="68" t="s">
        <v>22</v>
      </c>
      <c r="K16" s="90"/>
      <c r="L16" s="90"/>
      <c r="M16" s="90"/>
    </row>
    <row r="17" spans="1:13" s="70" customFormat="1" ht="26.25" customHeight="1" thickTop="1">
      <c r="B17" s="71">
        <v>0</v>
      </c>
      <c r="C17" s="116"/>
      <c r="D17" s="117"/>
      <c r="E17" s="118"/>
      <c r="F17" s="118"/>
      <c r="G17" s="118"/>
      <c r="H17" s="118"/>
      <c r="I17" s="109" t="s">
        <v>142</v>
      </c>
      <c r="K17" s="90" t="s">
        <v>142</v>
      </c>
      <c r="L17" s="90" t="s">
        <v>142</v>
      </c>
      <c r="M17" s="90" t="s">
        <v>142</v>
      </c>
    </row>
    <row r="18" spans="1:13" s="70" customFormat="1" ht="26.25" customHeight="1">
      <c r="B18" s="71">
        <v>0</v>
      </c>
      <c r="C18" s="116"/>
      <c r="D18" s="117"/>
      <c r="E18" s="118"/>
      <c r="F18" s="118"/>
      <c r="G18" s="118"/>
      <c r="H18" s="118"/>
      <c r="I18" s="109" t="s">
        <v>142</v>
      </c>
      <c r="K18" s="90" t="s">
        <v>142</v>
      </c>
      <c r="L18" s="90" t="s">
        <v>142</v>
      </c>
      <c r="M18" s="90" t="s">
        <v>142</v>
      </c>
    </row>
    <row r="19" spans="1:13" s="70" customFormat="1" ht="26.25" customHeight="1">
      <c r="B19" s="71">
        <v>0</v>
      </c>
      <c r="C19" s="116"/>
      <c r="D19" s="117"/>
      <c r="E19" s="118"/>
      <c r="F19" s="118"/>
      <c r="G19" s="118"/>
      <c r="H19" s="118"/>
      <c r="I19" s="109" t="s">
        <v>142</v>
      </c>
      <c r="K19" s="90" t="s">
        <v>142</v>
      </c>
      <c r="L19" s="90" t="s">
        <v>142</v>
      </c>
      <c r="M19" s="90" t="s">
        <v>142</v>
      </c>
    </row>
    <row r="20" spans="1:13" s="70" customFormat="1" ht="26.25" customHeight="1">
      <c r="B20" s="71">
        <v>0</v>
      </c>
      <c r="C20" s="116"/>
      <c r="D20" s="117"/>
      <c r="E20" s="118"/>
      <c r="F20" s="118"/>
      <c r="G20" s="118"/>
      <c r="H20" s="118"/>
      <c r="I20" s="109" t="s">
        <v>142</v>
      </c>
      <c r="K20" s="90" t="s">
        <v>142</v>
      </c>
      <c r="L20" s="90" t="s">
        <v>142</v>
      </c>
      <c r="M20" s="90" t="s">
        <v>142</v>
      </c>
    </row>
    <row r="21" spans="1:13" s="70" customFormat="1" ht="26.25" customHeight="1">
      <c r="B21" s="71">
        <v>0</v>
      </c>
      <c r="C21" s="116"/>
      <c r="D21" s="117"/>
      <c r="E21" s="118"/>
      <c r="F21" s="118"/>
      <c r="G21" s="118"/>
      <c r="H21" s="118"/>
      <c r="I21" s="109" t="s">
        <v>142</v>
      </c>
      <c r="K21" s="90" t="s">
        <v>142</v>
      </c>
      <c r="L21" s="90" t="s">
        <v>142</v>
      </c>
      <c r="M21" s="90" t="s">
        <v>142</v>
      </c>
    </row>
    <row r="22" spans="1:13" ht="15" thickBot="1">
      <c r="B22" s="71"/>
      <c r="K22" s="90" t="e">
        <v>#DIV/0!</v>
      </c>
      <c r="L22" s="90" t="e">
        <v>#DIV/0!</v>
      </c>
      <c r="M22" s="90" t="e">
        <v>#DIV/0!</v>
      </c>
    </row>
    <row r="23" spans="1:13" ht="32.25" customHeight="1" thickTop="1" thickBot="1">
      <c r="B23" s="71"/>
      <c r="C23" s="66" t="s">
        <v>65</v>
      </c>
      <c r="D23" s="120"/>
      <c r="E23" s="120"/>
      <c r="F23" s="120"/>
      <c r="G23" s="120"/>
      <c r="H23" s="120"/>
      <c r="I23" s="120"/>
      <c r="K23" s="90"/>
      <c r="L23" s="90"/>
      <c r="M23" s="90"/>
    </row>
    <row r="24" spans="1:13" ht="5.0999999999999996" customHeight="1" thickTop="1" thickBot="1">
      <c r="B24" s="71"/>
      <c r="K24" s="90"/>
      <c r="L24" s="90"/>
      <c r="M24" s="90"/>
    </row>
    <row r="25" spans="1:13" s="69" customFormat="1" ht="26.25" customHeight="1" thickTop="1" thickBot="1">
      <c r="A25" s="62"/>
      <c r="B25" s="71"/>
      <c r="C25" s="16" t="s">
        <v>32</v>
      </c>
      <c r="D25" s="16" t="s">
        <v>112</v>
      </c>
      <c r="E25" s="66" t="s">
        <v>21</v>
      </c>
      <c r="F25" s="68" t="s">
        <v>7</v>
      </c>
      <c r="G25" s="68" t="s">
        <v>8</v>
      </c>
      <c r="H25" s="68" t="s">
        <v>9</v>
      </c>
      <c r="I25" s="68" t="s">
        <v>22</v>
      </c>
      <c r="K25" s="90"/>
      <c r="L25" s="90"/>
      <c r="M25" s="90"/>
    </row>
    <row r="26" spans="1:13" s="70" customFormat="1" ht="26.25" customHeight="1" thickTop="1">
      <c r="B26" s="71">
        <v>0</v>
      </c>
      <c r="C26" s="116"/>
      <c r="D26" s="117"/>
      <c r="E26" s="118"/>
      <c r="F26" s="118"/>
      <c r="G26" s="118"/>
      <c r="H26" s="118"/>
      <c r="I26" s="109" t="s">
        <v>142</v>
      </c>
      <c r="J26" s="73"/>
      <c r="K26" s="90" t="s">
        <v>142</v>
      </c>
      <c r="L26" s="90" t="s">
        <v>142</v>
      </c>
      <c r="M26" s="90" t="s">
        <v>142</v>
      </c>
    </row>
    <row r="27" spans="1:13" s="70" customFormat="1" ht="26.25" customHeight="1">
      <c r="B27" s="71">
        <v>0</v>
      </c>
      <c r="C27" s="116"/>
      <c r="D27" s="117"/>
      <c r="E27" s="118"/>
      <c r="F27" s="118"/>
      <c r="G27" s="118"/>
      <c r="H27" s="118"/>
      <c r="I27" s="109" t="s">
        <v>142</v>
      </c>
      <c r="J27" s="73"/>
      <c r="K27" s="90" t="s">
        <v>142</v>
      </c>
      <c r="L27" s="90" t="s">
        <v>142</v>
      </c>
      <c r="M27" s="90" t="s">
        <v>142</v>
      </c>
    </row>
    <row r="28" spans="1:13" s="70" customFormat="1" ht="26.25" customHeight="1">
      <c r="B28" s="71">
        <v>0</v>
      </c>
      <c r="C28" s="116"/>
      <c r="D28" s="117"/>
      <c r="E28" s="118"/>
      <c r="F28" s="118"/>
      <c r="G28" s="118"/>
      <c r="H28" s="118"/>
      <c r="I28" s="109" t="s">
        <v>142</v>
      </c>
      <c r="J28" s="73"/>
      <c r="K28" s="90" t="s">
        <v>142</v>
      </c>
      <c r="L28" s="90" t="s">
        <v>142</v>
      </c>
      <c r="M28" s="90" t="s">
        <v>142</v>
      </c>
    </row>
    <row r="29" spans="1:13" s="70" customFormat="1" ht="26.25" customHeight="1">
      <c r="B29" s="71">
        <v>0</v>
      </c>
      <c r="C29" s="116"/>
      <c r="D29" s="117"/>
      <c r="E29" s="118"/>
      <c r="F29" s="118"/>
      <c r="G29" s="118"/>
      <c r="H29" s="118"/>
      <c r="I29" s="109" t="s">
        <v>142</v>
      </c>
      <c r="J29" s="73"/>
      <c r="K29" s="90" t="s">
        <v>142</v>
      </c>
      <c r="L29" s="90" t="s">
        <v>142</v>
      </c>
      <c r="M29" s="90" t="s">
        <v>142</v>
      </c>
    </row>
    <row r="30" spans="1:13" s="70" customFormat="1" ht="26.25" customHeight="1">
      <c r="B30" s="71">
        <v>0</v>
      </c>
      <c r="C30" s="116"/>
      <c r="D30" s="117"/>
      <c r="E30" s="118"/>
      <c r="F30" s="118"/>
      <c r="G30" s="118"/>
      <c r="H30" s="118"/>
      <c r="I30" s="109" t="s">
        <v>142</v>
      </c>
      <c r="J30" s="73"/>
      <c r="K30" s="90" t="s">
        <v>142</v>
      </c>
      <c r="L30" s="90" t="s">
        <v>142</v>
      </c>
      <c r="M30" s="90" t="s">
        <v>142</v>
      </c>
    </row>
    <row r="31" spans="1:13" ht="15" thickBot="1">
      <c r="B31" s="71"/>
      <c r="K31" s="90" t="e">
        <v>#DIV/0!</v>
      </c>
      <c r="L31" s="90" t="e">
        <v>#DIV/0!</v>
      </c>
      <c r="M31" s="90" t="e">
        <v>#DIV/0!</v>
      </c>
    </row>
    <row r="32" spans="1:13" ht="32.25" customHeight="1" thickTop="1" thickBot="1">
      <c r="B32" s="71"/>
      <c r="C32" s="66" t="s">
        <v>65</v>
      </c>
      <c r="D32" s="120"/>
      <c r="E32" s="120"/>
      <c r="F32" s="120"/>
      <c r="G32" s="120"/>
      <c r="H32" s="120"/>
      <c r="I32" s="120"/>
      <c r="K32" s="90"/>
      <c r="L32" s="90"/>
      <c r="M32" s="90"/>
    </row>
    <row r="33" spans="1:13" ht="5.0999999999999996" customHeight="1" thickTop="1" thickBot="1">
      <c r="B33" s="71"/>
      <c r="K33" s="90"/>
      <c r="L33" s="90"/>
      <c r="M33" s="90"/>
    </row>
    <row r="34" spans="1:13" s="69" customFormat="1" ht="26.25" customHeight="1" thickTop="1" thickBot="1">
      <c r="A34" s="62"/>
      <c r="B34" s="71"/>
      <c r="C34" s="16" t="s">
        <v>32</v>
      </c>
      <c r="D34" s="16" t="s">
        <v>112</v>
      </c>
      <c r="E34" s="66" t="s">
        <v>21</v>
      </c>
      <c r="F34" s="68" t="s">
        <v>7</v>
      </c>
      <c r="G34" s="68" t="s">
        <v>8</v>
      </c>
      <c r="H34" s="68" t="s">
        <v>9</v>
      </c>
      <c r="I34" s="68" t="s">
        <v>22</v>
      </c>
      <c r="K34" s="90"/>
      <c r="L34" s="90"/>
      <c r="M34" s="90"/>
    </row>
    <row r="35" spans="1:13" s="70" customFormat="1" ht="26.25" customHeight="1" thickTop="1">
      <c r="B35" s="71">
        <v>0</v>
      </c>
      <c r="C35" s="116"/>
      <c r="D35" s="117"/>
      <c r="E35" s="118"/>
      <c r="F35" s="118"/>
      <c r="G35" s="118"/>
      <c r="H35" s="118"/>
      <c r="I35" s="109" t="s">
        <v>142</v>
      </c>
      <c r="J35" s="73"/>
      <c r="K35" s="90" t="s">
        <v>142</v>
      </c>
      <c r="L35" s="90" t="s">
        <v>142</v>
      </c>
      <c r="M35" s="90" t="s">
        <v>142</v>
      </c>
    </row>
    <row r="36" spans="1:13" s="70" customFormat="1" ht="26.25" customHeight="1">
      <c r="B36" s="71">
        <v>0</v>
      </c>
      <c r="C36" s="116"/>
      <c r="D36" s="117"/>
      <c r="E36" s="118"/>
      <c r="F36" s="118"/>
      <c r="G36" s="118"/>
      <c r="H36" s="118"/>
      <c r="I36" s="109" t="s">
        <v>142</v>
      </c>
      <c r="J36" s="73"/>
      <c r="K36" s="90" t="s">
        <v>142</v>
      </c>
      <c r="L36" s="90" t="s">
        <v>142</v>
      </c>
      <c r="M36" s="90" t="s">
        <v>142</v>
      </c>
    </row>
    <row r="37" spans="1:13" s="70" customFormat="1" ht="26.25" customHeight="1">
      <c r="B37" s="71">
        <v>0</v>
      </c>
      <c r="C37" s="116"/>
      <c r="D37" s="117"/>
      <c r="E37" s="118"/>
      <c r="F37" s="118"/>
      <c r="G37" s="118"/>
      <c r="H37" s="118"/>
      <c r="I37" s="109" t="s">
        <v>142</v>
      </c>
      <c r="J37" s="73"/>
      <c r="K37" s="90" t="s">
        <v>142</v>
      </c>
      <c r="L37" s="90" t="s">
        <v>142</v>
      </c>
      <c r="M37" s="90" t="s">
        <v>142</v>
      </c>
    </row>
    <row r="38" spans="1:13" s="70" customFormat="1" ht="26.25" customHeight="1">
      <c r="B38" s="71">
        <v>0</v>
      </c>
      <c r="C38" s="116"/>
      <c r="D38" s="117"/>
      <c r="E38" s="118"/>
      <c r="F38" s="118"/>
      <c r="G38" s="118"/>
      <c r="H38" s="118"/>
      <c r="I38" s="109" t="s">
        <v>142</v>
      </c>
      <c r="J38" s="73"/>
      <c r="K38" s="90" t="s">
        <v>142</v>
      </c>
      <c r="L38" s="90" t="s">
        <v>142</v>
      </c>
      <c r="M38" s="90" t="s">
        <v>142</v>
      </c>
    </row>
    <row r="39" spans="1:13" s="70" customFormat="1" ht="26.25" customHeight="1">
      <c r="B39" s="71">
        <v>0</v>
      </c>
      <c r="C39" s="116"/>
      <c r="D39" s="117"/>
      <c r="E39" s="118"/>
      <c r="F39" s="118"/>
      <c r="G39" s="118"/>
      <c r="H39" s="118"/>
      <c r="I39" s="109" t="s">
        <v>142</v>
      </c>
      <c r="J39" s="73"/>
      <c r="K39" s="90" t="s">
        <v>142</v>
      </c>
      <c r="L39" s="90" t="s">
        <v>142</v>
      </c>
      <c r="M39" s="90" t="s">
        <v>142</v>
      </c>
    </row>
    <row r="40" spans="1:13">
      <c r="K40" s="90" t="e">
        <v>#DIV/0!</v>
      </c>
      <c r="L40" s="90" t="e">
        <v>#DIV/0!</v>
      </c>
      <c r="M40" s="90" t="e">
        <v>#DIV/0!</v>
      </c>
    </row>
    <row r="41" spans="1:13">
      <c r="K41" s="90"/>
      <c r="L41" s="90"/>
      <c r="M41" s="90"/>
    </row>
  </sheetData>
  <sheetProtection algorithmName="SHA-512" hashValue="EApFjVI9tDzmkEYQlFGOoCkpRKznUQBC1hpuFGWETPWuMAWDVbBJDxm3Omp7ueenWspoieHhRIRhAsTdvUsaKA==" saltValue="WSLPilczZQ7IQ3rWT1qe3g==" spinCount="100000" sheet="1" objects="1" scenarios="1" selectLockedCells="1"/>
  <mergeCells count="4">
    <mergeCell ref="D5:I5"/>
    <mergeCell ref="D14:I14"/>
    <mergeCell ref="D23:I23"/>
    <mergeCell ref="D32:I32"/>
  </mergeCells>
  <conditionalFormatting sqref="E8:H12">
    <cfRule type="expression" dxfId="44" priority="46">
      <formula>$C8="Porcentagem"</formula>
    </cfRule>
    <cfRule type="expression" dxfId="43" priority="47">
      <formula>$C8="Número"</formula>
    </cfRule>
    <cfRule type="expression" dxfId="42" priority="48">
      <formula>$C8="R$"</formula>
    </cfRule>
  </conditionalFormatting>
  <conditionalFormatting sqref="E17:H21">
    <cfRule type="expression" dxfId="41" priority="31">
      <formula>$C17="Porcentagem"</formula>
    </cfRule>
    <cfRule type="expression" dxfId="40" priority="32">
      <formula>$C17="Número"</formula>
    </cfRule>
    <cfRule type="expression" dxfId="39" priority="33">
      <formula>$C17="R$"</formula>
    </cfRule>
  </conditionalFormatting>
  <conditionalFormatting sqref="E26:H30">
    <cfRule type="expression" dxfId="38" priority="16">
      <formula>$C26="Porcentagem"</formula>
    </cfRule>
    <cfRule type="expression" dxfId="37" priority="17">
      <formula>$C26="Número"</formula>
    </cfRule>
    <cfRule type="expression" dxfId="36" priority="18">
      <formula>$C26="R$"</formula>
    </cfRule>
  </conditionalFormatting>
  <conditionalFormatting sqref="E35:H39">
    <cfRule type="expression" dxfId="35" priority="1">
      <formula>$C35="Porcentagem"</formula>
    </cfRule>
    <cfRule type="expression" dxfId="34" priority="2">
      <formula>$C35="Número"</formula>
    </cfRule>
    <cfRule type="expression" dxfId="33" priority="3">
      <formula>$C35="R$"</formula>
    </cfRule>
  </conditionalFormatting>
  <dataValidations count="1">
    <dataValidation type="list" allowBlank="1" showInputMessage="1" showErrorMessage="1" sqref="C26:C30 C17:C21 C8:C12 C35:C39" xr:uid="{FD2E15B9-EC7E-49C2-81EF-8D36E495D28E}">
      <formula1>"R$,Número,Porcentagem"</formula1>
    </dataValidation>
  </dataValidations>
  <pageMargins left="0.511811024" right="0.511811024" top="0.78740157499999996" bottom="0.78740157499999996" header="0.31496062000000002" footer="0.31496062000000002"/>
  <ignoredErrors>
    <ignoredError sqref="N13:U13 N12:U12 N8:U8 N10:U10 N11:U11 E13 F13:I13 D12:I12 D13 D8:I9 D11:I11 D10:F10 I10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67C3-1770-4B38-8B99-F5C07DC46091}">
  <sheetPr codeName="Planilha10"/>
  <dimension ref="A1:U41"/>
  <sheetViews>
    <sheetView showGridLines="0" tabSelected="1" zoomScale="90" zoomScaleNormal="90" workbookViewId="0">
      <selection activeCell="D5" sqref="D5:I5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17.44140625" style="62" customWidth="1"/>
    <col min="4" max="4" width="49.44140625" style="62" customWidth="1"/>
    <col min="5" max="9" width="21.33203125" style="62" customWidth="1"/>
    <col min="10" max="10" width="9.109375" style="62"/>
    <col min="11" max="13" width="9.109375" style="63"/>
    <col min="14" max="16384" width="9.109375" style="62"/>
  </cols>
  <sheetData>
    <row r="1" spans="1:21" s="56" customFormat="1" ht="39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5"/>
      <c r="L1" s="55"/>
      <c r="M1" s="55"/>
      <c r="N1" s="54"/>
      <c r="O1" s="54"/>
      <c r="P1" s="55"/>
      <c r="Q1" s="55"/>
      <c r="R1" s="55"/>
      <c r="S1" s="55"/>
      <c r="T1" s="55"/>
      <c r="U1" s="55"/>
    </row>
    <row r="2" spans="1:21" s="61" customFormat="1" ht="30" customHeight="1">
      <c r="A2" s="57"/>
      <c r="B2" s="57"/>
      <c r="C2" s="58"/>
      <c r="D2" s="59"/>
      <c r="E2" s="59"/>
      <c r="F2" s="59"/>
      <c r="G2" s="59"/>
      <c r="H2" s="59"/>
      <c r="I2" s="59"/>
      <c r="J2" s="57"/>
      <c r="K2" s="60"/>
      <c r="L2" s="60"/>
      <c r="M2" s="60"/>
      <c r="N2" s="57"/>
      <c r="O2" s="57"/>
      <c r="P2" s="60"/>
      <c r="Q2" s="60"/>
      <c r="R2" s="60"/>
      <c r="S2" s="60"/>
      <c r="T2" s="60"/>
      <c r="U2" s="60"/>
    </row>
    <row r="3" spans="1:21" s="112" customFormat="1" ht="44.25" customHeight="1">
      <c r="C3" s="113" t="s">
        <v>141</v>
      </c>
      <c r="E3" s="114"/>
      <c r="F3" s="114"/>
    </row>
    <row r="4" spans="1:21" ht="15" thickBot="1"/>
    <row r="5" spans="1:21" ht="32.25" customHeight="1" thickTop="1" thickBot="1">
      <c r="C5" s="66" t="s">
        <v>65</v>
      </c>
      <c r="D5" s="119" t="s">
        <v>135</v>
      </c>
      <c r="E5" s="119"/>
      <c r="F5" s="119"/>
      <c r="G5" s="119"/>
      <c r="H5" s="119"/>
      <c r="I5" s="119"/>
    </row>
    <row r="6" spans="1:21" ht="5.0999999999999996" customHeight="1" thickTop="1" thickBot="1"/>
    <row r="7" spans="1:21" s="69" customFormat="1" ht="26.25" customHeight="1" thickTop="1" thickBot="1">
      <c r="A7" s="62"/>
      <c r="B7" s="67"/>
      <c r="C7" s="16" t="s">
        <v>32</v>
      </c>
      <c r="D7" s="16" t="s">
        <v>112</v>
      </c>
      <c r="E7" s="66" t="s">
        <v>21</v>
      </c>
      <c r="F7" s="68" t="str">
        <f>'OKR R'!$D$9</f>
        <v>enero</v>
      </c>
      <c r="G7" s="68" t="str">
        <f>'OKR R'!$E$9</f>
        <v>febrero</v>
      </c>
      <c r="H7" s="68" t="str">
        <f>'OKR R'!$F$9</f>
        <v>marzo</v>
      </c>
      <c r="I7" s="68" t="s">
        <v>22</v>
      </c>
      <c r="K7" s="67" t="s">
        <v>93</v>
      </c>
      <c r="L7" s="67" t="s">
        <v>94</v>
      </c>
      <c r="M7" s="67" t="s">
        <v>95</v>
      </c>
    </row>
    <row r="8" spans="1:21" s="70" customFormat="1" ht="26.25" customHeight="1" thickTop="1">
      <c r="B8" s="71">
        <f>IF(D8="",0,1)</f>
        <v>1</v>
      </c>
      <c r="C8" s="106" t="s">
        <v>78</v>
      </c>
      <c r="D8" s="107" t="s">
        <v>136</v>
      </c>
      <c r="E8" s="72">
        <v>500</v>
      </c>
      <c r="F8" s="72">
        <v>100</v>
      </c>
      <c r="G8" s="72">
        <v>200</v>
      </c>
      <c r="H8" s="72">
        <v>100</v>
      </c>
      <c r="I8" s="109">
        <f>IFERROR(SUM(F8:H8)/E8,"")</f>
        <v>0.8</v>
      </c>
      <c r="K8" s="90">
        <f>IFERROR(F8/$E8,"")</f>
        <v>0.2</v>
      </c>
      <c r="L8" s="90">
        <f t="shared" ref="L8:M12" si="0">IFERROR(G8/$E8,"")</f>
        <v>0.4</v>
      </c>
      <c r="M8" s="90">
        <f t="shared" si="0"/>
        <v>0.2</v>
      </c>
    </row>
    <row r="9" spans="1:21" s="70" customFormat="1" ht="26.25" customHeight="1">
      <c r="B9" s="71">
        <f t="shared" ref="B9:B12" si="1">IF(D9="",0,1)</f>
        <v>0</v>
      </c>
      <c r="C9" s="106"/>
      <c r="D9" s="107"/>
      <c r="E9" s="72"/>
      <c r="F9" s="72"/>
      <c r="G9" s="72"/>
      <c r="H9" s="72"/>
      <c r="I9" s="109" t="str">
        <f>IFERROR(SUM(F9:H9)/E9,"")</f>
        <v/>
      </c>
      <c r="K9" s="90" t="str">
        <f t="shared" ref="K9:K12" si="2">IFERROR(F9/$E9,"")</f>
        <v/>
      </c>
      <c r="L9" s="90" t="str">
        <f t="shared" si="0"/>
        <v/>
      </c>
      <c r="M9" s="90" t="str">
        <f t="shared" si="0"/>
        <v/>
      </c>
    </row>
    <row r="10" spans="1:21" s="70" customFormat="1" ht="26.25" customHeight="1">
      <c r="B10" s="71">
        <f t="shared" si="1"/>
        <v>0</v>
      </c>
      <c r="C10" s="116"/>
      <c r="D10" s="117"/>
      <c r="E10" s="118"/>
      <c r="F10" s="118"/>
      <c r="G10" s="118"/>
      <c r="H10" s="118"/>
      <c r="I10" s="109" t="str">
        <f>IFERROR(SUM(F10:H10)/E10,"")</f>
        <v/>
      </c>
      <c r="K10" s="90" t="str">
        <f t="shared" si="2"/>
        <v/>
      </c>
      <c r="L10" s="90" t="str">
        <f t="shared" si="0"/>
        <v/>
      </c>
      <c r="M10" s="90" t="str">
        <f t="shared" si="0"/>
        <v/>
      </c>
    </row>
    <row r="11" spans="1:21" s="70" customFormat="1" ht="26.25" customHeight="1">
      <c r="B11" s="71">
        <f t="shared" si="1"/>
        <v>0</v>
      </c>
      <c r="C11" s="116"/>
      <c r="D11" s="117"/>
      <c r="E11" s="118"/>
      <c r="F11" s="118"/>
      <c r="G11" s="118"/>
      <c r="H11" s="118"/>
      <c r="I11" s="109" t="str">
        <f>IFERROR(SUM(F11:H11)/E11,"")</f>
        <v/>
      </c>
      <c r="K11" s="90" t="str">
        <f t="shared" si="2"/>
        <v/>
      </c>
      <c r="L11" s="90" t="str">
        <f t="shared" si="0"/>
        <v/>
      </c>
      <c r="M11" s="90" t="str">
        <f t="shared" si="0"/>
        <v/>
      </c>
    </row>
    <row r="12" spans="1:21" s="70" customFormat="1" ht="26.25" customHeight="1">
      <c r="B12" s="71">
        <f t="shared" si="1"/>
        <v>0</v>
      </c>
      <c r="C12" s="116"/>
      <c r="D12" s="117"/>
      <c r="E12" s="118"/>
      <c r="F12" s="118"/>
      <c r="G12" s="118"/>
      <c r="H12" s="118"/>
      <c r="I12" s="109" t="str">
        <f>IFERROR(SUM(F12:H12)/E12,"")</f>
        <v/>
      </c>
      <c r="K12" s="90" t="str">
        <f t="shared" si="2"/>
        <v/>
      </c>
      <c r="L12" s="90" t="str">
        <f t="shared" si="0"/>
        <v/>
      </c>
      <c r="M12" s="90" t="str">
        <f t="shared" si="0"/>
        <v/>
      </c>
    </row>
    <row r="13" spans="1:21" ht="15" thickBot="1">
      <c r="B13" s="71"/>
      <c r="K13" s="90">
        <f>SUM(K8:K12)/COUNTA($D$8:$D$12)</f>
        <v>0.2</v>
      </c>
      <c r="L13" s="90">
        <f t="shared" ref="L13:M13" si="3">SUM(L8:L12)/COUNTA($D$8:$D$12)</f>
        <v>0.4</v>
      </c>
      <c r="M13" s="90">
        <f t="shared" si="3"/>
        <v>0.2</v>
      </c>
    </row>
    <row r="14" spans="1:21" ht="32.25" customHeight="1" thickTop="1" thickBot="1">
      <c r="B14" s="71"/>
      <c r="C14" s="66" t="s">
        <v>65</v>
      </c>
      <c r="D14" s="120" t="s">
        <v>137</v>
      </c>
      <c r="E14" s="120"/>
      <c r="F14" s="120"/>
      <c r="G14" s="120"/>
      <c r="H14" s="120"/>
      <c r="I14" s="120"/>
      <c r="K14" s="90"/>
      <c r="L14" s="90"/>
      <c r="M14" s="90"/>
    </row>
    <row r="15" spans="1:21" ht="5.0999999999999996" customHeight="1" thickTop="1" thickBot="1">
      <c r="B15" s="71"/>
      <c r="K15" s="90"/>
      <c r="L15" s="90"/>
      <c r="M15" s="90"/>
    </row>
    <row r="16" spans="1:21" s="69" customFormat="1" ht="26.25" customHeight="1" thickTop="1" thickBot="1">
      <c r="A16" s="62"/>
      <c r="B16" s="71"/>
      <c r="C16" s="16" t="s">
        <v>32</v>
      </c>
      <c r="D16" s="16" t="s">
        <v>112</v>
      </c>
      <c r="E16" s="66" t="s">
        <v>21</v>
      </c>
      <c r="F16" s="68" t="s">
        <v>7</v>
      </c>
      <c r="G16" s="68" t="s">
        <v>8</v>
      </c>
      <c r="H16" s="68" t="s">
        <v>9</v>
      </c>
      <c r="I16" s="68" t="s">
        <v>22</v>
      </c>
      <c r="K16" s="90"/>
      <c r="L16" s="90"/>
      <c r="M16" s="90"/>
    </row>
    <row r="17" spans="1:13" s="70" customFormat="1" ht="26.25" customHeight="1" thickTop="1">
      <c r="B17" s="71">
        <v>1</v>
      </c>
      <c r="C17" s="116" t="s">
        <v>78</v>
      </c>
      <c r="D17" s="117" t="s">
        <v>136</v>
      </c>
      <c r="E17" s="118">
        <v>500</v>
      </c>
      <c r="F17" s="118">
        <v>100</v>
      </c>
      <c r="G17" s="118">
        <v>200</v>
      </c>
      <c r="H17" s="118">
        <v>200</v>
      </c>
      <c r="I17" s="109">
        <v>1</v>
      </c>
      <c r="K17" s="90">
        <v>0.2</v>
      </c>
      <c r="L17" s="90">
        <v>0.4</v>
      </c>
      <c r="M17" s="90">
        <v>0.4</v>
      </c>
    </row>
    <row r="18" spans="1:13" s="70" customFormat="1" ht="26.25" customHeight="1">
      <c r="B18" s="71">
        <v>0</v>
      </c>
      <c r="C18" s="116"/>
      <c r="D18" s="117"/>
      <c r="E18" s="118"/>
      <c r="F18" s="118"/>
      <c r="G18" s="118"/>
      <c r="H18" s="118"/>
      <c r="I18" s="109" t="s">
        <v>142</v>
      </c>
      <c r="K18" s="90" t="s">
        <v>142</v>
      </c>
      <c r="L18" s="90" t="s">
        <v>142</v>
      </c>
      <c r="M18" s="90" t="s">
        <v>142</v>
      </c>
    </row>
    <row r="19" spans="1:13" s="70" customFormat="1" ht="26.25" customHeight="1">
      <c r="B19" s="71">
        <v>0</v>
      </c>
      <c r="C19" s="116"/>
      <c r="D19" s="117"/>
      <c r="E19" s="118"/>
      <c r="F19" s="118"/>
      <c r="G19" s="118"/>
      <c r="H19" s="118"/>
      <c r="I19" s="109" t="s">
        <v>142</v>
      </c>
      <c r="K19" s="90" t="s">
        <v>142</v>
      </c>
      <c r="L19" s="90" t="s">
        <v>142</v>
      </c>
      <c r="M19" s="90" t="s">
        <v>142</v>
      </c>
    </row>
    <row r="20" spans="1:13" s="70" customFormat="1" ht="26.25" customHeight="1">
      <c r="B20" s="71">
        <v>0</v>
      </c>
      <c r="C20" s="116"/>
      <c r="D20" s="117"/>
      <c r="E20" s="118"/>
      <c r="F20" s="118"/>
      <c r="G20" s="118"/>
      <c r="H20" s="118"/>
      <c r="I20" s="109" t="s">
        <v>142</v>
      </c>
      <c r="K20" s="90" t="s">
        <v>142</v>
      </c>
      <c r="L20" s="90" t="s">
        <v>142</v>
      </c>
      <c r="M20" s="90" t="s">
        <v>142</v>
      </c>
    </row>
    <row r="21" spans="1:13" s="70" customFormat="1" ht="26.25" customHeight="1">
      <c r="B21" s="71">
        <v>0</v>
      </c>
      <c r="C21" s="116"/>
      <c r="D21" s="117"/>
      <c r="E21" s="118"/>
      <c r="F21" s="118"/>
      <c r="G21" s="118"/>
      <c r="H21" s="118"/>
      <c r="I21" s="109" t="s">
        <v>142</v>
      </c>
      <c r="K21" s="90" t="s">
        <v>142</v>
      </c>
      <c r="L21" s="90" t="s">
        <v>142</v>
      </c>
      <c r="M21" s="90" t="s">
        <v>142</v>
      </c>
    </row>
    <row r="22" spans="1:13" ht="15" thickBot="1">
      <c r="B22" s="71"/>
      <c r="K22" s="90">
        <v>0.2</v>
      </c>
      <c r="L22" s="90">
        <v>0.4</v>
      </c>
      <c r="M22" s="90">
        <v>0.4</v>
      </c>
    </row>
    <row r="23" spans="1:13" ht="32.25" customHeight="1" thickTop="1" thickBot="1">
      <c r="B23" s="71"/>
      <c r="C23" s="66" t="s">
        <v>65</v>
      </c>
      <c r="D23" s="120" t="s">
        <v>138</v>
      </c>
      <c r="E23" s="120"/>
      <c r="F23" s="120"/>
      <c r="G23" s="120"/>
      <c r="H23" s="120"/>
      <c r="I23" s="120"/>
      <c r="K23" s="90"/>
      <c r="L23" s="90"/>
      <c r="M23" s="90"/>
    </row>
    <row r="24" spans="1:13" ht="5.0999999999999996" customHeight="1" thickTop="1" thickBot="1">
      <c r="B24" s="71"/>
      <c r="K24" s="90"/>
      <c r="L24" s="90"/>
      <c r="M24" s="90"/>
    </row>
    <row r="25" spans="1:13" s="69" customFormat="1" ht="26.25" customHeight="1" thickTop="1" thickBot="1">
      <c r="A25" s="62"/>
      <c r="B25" s="71"/>
      <c r="C25" s="16" t="s">
        <v>32</v>
      </c>
      <c r="D25" s="16" t="s">
        <v>112</v>
      </c>
      <c r="E25" s="66" t="s">
        <v>21</v>
      </c>
      <c r="F25" s="68" t="s">
        <v>7</v>
      </c>
      <c r="G25" s="68" t="s">
        <v>8</v>
      </c>
      <c r="H25" s="68" t="s">
        <v>9</v>
      </c>
      <c r="I25" s="68" t="s">
        <v>22</v>
      </c>
      <c r="K25" s="90"/>
      <c r="L25" s="90"/>
      <c r="M25" s="90"/>
    </row>
    <row r="26" spans="1:13" s="70" customFormat="1" ht="26.25" customHeight="1" thickTop="1">
      <c r="B26" s="71">
        <v>1</v>
      </c>
      <c r="C26" s="116" t="s">
        <v>78</v>
      </c>
      <c r="D26" s="117" t="s">
        <v>136</v>
      </c>
      <c r="E26" s="118">
        <v>500</v>
      </c>
      <c r="F26" s="118">
        <v>100</v>
      </c>
      <c r="G26" s="118">
        <v>150</v>
      </c>
      <c r="H26" s="118">
        <v>170</v>
      </c>
      <c r="I26" s="109">
        <v>0.84</v>
      </c>
      <c r="J26" s="73"/>
      <c r="K26" s="90">
        <v>0.2</v>
      </c>
      <c r="L26" s="90">
        <v>0.3</v>
      </c>
      <c r="M26" s="90">
        <v>0.34</v>
      </c>
    </row>
    <row r="27" spans="1:13" s="70" customFormat="1" ht="26.25" customHeight="1">
      <c r="B27" s="71">
        <v>0</v>
      </c>
      <c r="C27" s="116"/>
      <c r="D27" s="117"/>
      <c r="E27" s="118"/>
      <c r="F27" s="118"/>
      <c r="G27" s="118"/>
      <c r="H27" s="118"/>
      <c r="I27" s="109" t="s">
        <v>142</v>
      </c>
      <c r="J27" s="73"/>
      <c r="K27" s="90" t="s">
        <v>142</v>
      </c>
      <c r="L27" s="90" t="s">
        <v>142</v>
      </c>
      <c r="M27" s="90" t="s">
        <v>142</v>
      </c>
    </row>
    <row r="28" spans="1:13" s="70" customFormat="1" ht="26.25" customHeight="1">
      <c r="B28" s="71">
        <v>0</v>
      </c>
      <c r="C28" s="116"/>
      <c r="D28" s="117"/>
      <c r="E28" s="118"/>
      <c r="F28" s="118"/>
      <c r="G28" s="118"/>
      <c r="H28" s="118"/>
      <c r="I28" s="109" t="s">
        <v>142</v>
      </c>
      <c r="J28" s="73"/>
      <c r="K28" s="90" t="s">
        <v>142</v>
      </c>
      <c r="L28" s="90" t="s">
        <v>142</v>
      </c>
      <c r="M28" s="90" t="s">
        <v>142</v>
      </c>
    </row>
    <row r="29" spans="1:13" s="70" customFormat="1" ht="26.25" customHeight="1">
      <c r="B29" s="71">
        <v>0</v>
      </c>
      <c r="C29" s="116"/>
      <c r="D29" s="117"/>
      <c r="E29" s="118"/>
      <c r="F29" s="118"/>
      <c r="G29" s="118"/>
      <c r="H29" s="118"/>
      <c r="I29" s="109" t="s">
        <v>142</v>
      </c>
      <c r="J29" s="73"/>
      <c r="K29" s="90" t="s">
        <v>142</v>
      </c>
      <c r="L29" s="90" t="s">
        <v>142</v>
      </c>
      <c r="M29" s="90" t="s">
        <v>142</v>
      </c>
    </row>
    <row r="30" spans="1:13" s="70" customFormat="1" ht="26.25" customHeight="1">
      <c r="B30" s="71">
        <v>0</v>
      </c>
      <c r="C30" s="116"/>
      <c r="D30" s="117"/>
      <c r="E30" s="118"/>
      <c r="F30" s="118"/>
      <c r="G30" s="118"/>
      <c r="H30" s="118"/>
      <c r="I30" s="109" t="s">
        <v>142</v>
      </c>
      <c r="J30" s="73"/>
      <c r="K30" s="90" t="s">
        <v>142</v>
      </c>
      <c r="L30" s="90" t="s">
        <v>142</v>
      </c>
      <c r="M30" s="90" t="s">
        <v>142</v>
      </c>
    </row>
    <row r="31" spans="1:13" ht="15" thickBot="1">
      <c r="B31" s="71"/>
      <c r="K31" s="90">
        <v>0.2</v>
      </c>
      <c r="L31" s="90">
        <v>0.3</v>
      </c>
      <c r="M31" s="90">
        <v>0.34</v>
      </c>
    </row>
    <row r="32" spans="1:13" ht="32.25" customHeight="1" thickTop="1" thickBot="1">
      <c r="B32" s="71"/>
      <c r="C32" s="66" t="s">
        <v>65</v>
      </c>
      <c r="D32" s="120" t="s">
        <v>139</v>
      </c>
      <c r="E32" s="120"/>
      <c r="F32" s="120"/>
      <c r="G32" s="120"/>
      <c r="H32" s="120"/>
      <c r="I32" s="120"/>
      <c r="K32" s="90"/>
      <c r="L32" s="90"/>
      <c r="M32" s="90"/>
    </row>
    <row r="33" spans="1:13" ht="5.0999999999999996" customHeight="1" thickTop="1" thickBot="1">
      <c r="B33" s="71"/>
      <c r="K33" s="90"/>
      <c r="L33" s="90"/>
      <c r="M33" s="90"/>
    </row>
    <row r="34" spans="1:13" s="69" customFormat="1" ht="26.25" customHeight="1" thickTop="1" thickBot="1">
      <c r="A34" s="62"/>
      <c r="B34" s="71"/>
      <c r="C34" s="16" t="s">
        <v>32</v>
      </c>
      <c r="D34" s="16" t="s">
        <v>112</v>
      </c>
      <c r="E34" s="66" t="s">
        <v>21</v>
      </c>
      <c r="F34" s="68" t="s">
        <v>7</v>
      </c>
      <c r="G34" s="68" t="s">
        <v>8</v>
      </c>
      <c r="H34" s="68" t="s">
        <v>9</v>
      </c>
      <c r="I34" s="68" t="s">
        <v>22</v>
      </c>
      <c r="K34" s="90"/>
      <c r="L34" s="90"/>
      <c r="M34" s="90"/>
    </row>
    <row r="35" spans="1:13" s="70" customFormat="1" ht="26.25" customHeight="1" thickTop="1">
      <c r="B35" s="71">
        <v>1</v>
      </c>
      <c r="C35" s="116" t="s">
        <v>78</v>
      </c>
      <c r="D35" s="117" t="s">
        <v>136</v>
      </c>
      <c r="E35" s="118">
        <v>500</v>
      </c>
      <c r="F35" s="118">
        <v>100</v>
      </c>
      <c r="G35" s="118">
        <v>50</v>
      </c>
      <c r="H35" s="118">
        <v>50</v>
      </c>
      <c r="I35" s="109">
        <v>0.4</v>
      </c>
      <c r="J35" s="73"/>
      <c r="K35" s="90">
        <v>0.2</v>
      </c>
      <c r="L35" s="90">
        <v>0.1</v>
      </c>
      <c r="M35" s="90">
        <v>0.1</v>
      </c>
    </row>
    <row r="36" spans="1:13" s="70" customFormat="1" ht="26.25" customHeight="1">
      <c r="B36" s="71">
        <v>0</v>
      </c>
      <c r="C36" s="116"/>
      <c r="D36" s="117"/>
      <c r="E36" s="118"/>
      <c r="F36" s="118"/>
      <c r="G36" s="118"/>
      <c r="H36" s="118"/>
      <c r="I36" s="109" t="s">
        <v>142</v>
      </c>
      <c r="J36" s="73"/>
      <c r="K36" s="90" t="s">
        <v>142</v>
      </c>
      <c r="L36" s="90" t="s">
        <v>142</v>
      </c>
      <c r="M36" s="90" t="s">
        <v>142</v>
      </c>
    </row>
    <row r="37" spans="1:13" s="70" customFormat="1" ht="26.25" customHeight="1">
      <c r="B37" s="71">
        <v>0</v>
      </c>
      <c r="C37" s="116"/>
      <c r="D37" s="117"/>
      <c r="E37" s="118"/>
      <c r="F37" s="118"/>
      <c r="G37" s="118"/>
      <c r="H37" s="118"/>
      <c r="I37" s="109" t="s">
        <v>142</v>
      </c>
      <c r="J37" s="73"/>
      <c r="K37" s="90" t="s">
        <v>142</v>
      </c>
      <c r="L37" s="90" t="s">
        <v>142</v>
      </c>
      <c r="M37" s="90" t="s">
        <v>142</v>
      </c>
    </row>
    <row r="38" spans="1:13" s="70" customFormat="1" ht="26.25" customHeight="1">
      <c r="B38" s="71">
        <v>0</v>
      </c>
      <c r="C38" s="116"/>
      <c r="D38" s="117"/>
      <c r="E38" s="118"/>
      <c r="F38" s="118"/>
      <c r="G38" s="118"/>
      <c r="H38" s="118"/>
      <c r="I38" s="109" t="s">
        <v>142</v>
      </c>
      <c r="J38" s="73"/>
      <c r="K38" s="90" t="s">
        <v>142</v>
      </c>
      <c r="L38" s="90" t="s">
        <v>142</v>
      </c>
      <c r="M38" s="90" t="s">
        <v>142</v>
      </c>
    </row>
    <row r="39" spans="1:13" s="70" customFormat="1" ht="26.25" customHeight="1">
      <c r="B39" s="71">
        <v>0</v>
      </c>
      <c r="C39" s="116"/>
      <c r="D39" s="117"/>
      <c r="E39" s="118"/>
      <c r="F39" s="118"/>
      <c r="G39" s="118"/>
      <c r="H39" s="118"/>
      <c r="I39" s="109" t="s">
        <v>142</v>
      </c>
      <c r="J39" s="73"/>
      <c r="K39" s="90" t="s">
        <v>142</v>
      </c>
      <c r="L39" s="90" t="s">
        <v>142</v>
      </c>
      <c r="M39" s="90" t="s">
        <v>142</v>
      </c>
    </row>
    <row r="40" spans="1:13">
      <c r="K40" s="90">
        <v>0.2</v>
      </c>
      <c r="L40" s="90">
        <v>0.1</v>
      </c>
      <c r="M40" s="90">
        <v>0.1</v>
      </c>
    </row>
    <row r="41" spans="1:13">
      <c r="K41" s="90"/>
      <c r="L41" s="90"/>
      <c r="M41" s="90"/>
    </row>
  </sheetData>
  <sheetProtection algorithmName="SHA-512" hashValue="FHryutaflroY3WVp4oac2yq9kKv4cMIXbU9FG7kuqZNFU1vkErm/IlJJuNy6cgwCw8qNi8hIba4lzEsatAi68Q==" saltValue="2x/9dpi9ew9zq0uek9ZxOg==" spinCount="100000" sheet="1" objects="1" scenarios="1" selectLockedCells="1"/>
  <mergeCells count="4">
    <mergeCell ref="D5:I5"/>
    <mergeCell ref="D14:I14"/>
    <mergeCell ref="D23:I23"/>
    <mergeCell ref="D32:I32"/>
  </mergeCells>
  <conditionalFormatting sqref="E8:H12">
    <cfRule type="expression" dxfId="32" priority="55">
      <formula>$C8="Porcentagem"</formula>
    </cfRule>
    <cfRule type="expression" dxfId="31" priority="56">
      <formula>$C8="Número"</formula>
    </cfRule>
    <cfRule type="expression" dxfId="30" priority="57">
      <formula>$C8="R$"</formula>
    </cfRule>
  </conditionalFormatting>
  <conditionalFormatting sqref="E17:H21">
    <cfRule type="expression" dxfId="29" priority="8">
      <formula>$C17="Número"</formula>
    </cfRule>
    <cfRule type="expression" dxfId="28" priority="7">
      <formula>$C17="Porcentagem"</formula>
    </cfRule>
    <cfRule type="expression" dxfId="27" priority="9">
      <formula>$C17="R$"</formula>
    </cfRule>
  </conditionalFormatting>
  <conditionalFormatting sqref="E26:H30">
    <cfRule type="expression" dxfId="26" priority="4">
      <formula>$C26="Porcentagem"</formula>
    </cfRule>
    <cfRule type="expression" dxfId="25" priority="5">
      <formula>$C26="Número"</formula>
    </cfRule>
    <cfRule type="expression" dxfId="24" priority="6">
      <formula>$C26="R$"</formula>
    </cfRule>
  </conditionalFormatting>
  <conditionalFormatting sqref="E35:H39">
    <cfRule type="expression" dxfId="23" priority="2">
      <formula>$C35="Número"</formula>
    </cfRule>
    <cfRule type="expression" dxfId="22" priority="3">
      <formula>$C35="R$"</formula>
    </cfRule>
    <cfRule type="expression" dxfId="21" priority="1">
      <formula>$C35="Porcentagem"</formula>
    </cfRule>
  </conditionalFormatting>
  <dataValidations count="1">
    <dataValidation type="list" allowBlank="1" showInputMessage="1" showErrorMessage="1" sqref="C17:C21 C26:C30 C8:C12 C35:C39" xr:uid="{D9734852-3EFC-49E9-97CF-E0A8DA3C0FF3}">
      <formula1>"R$,Número,Porcentagem"</formula1>
    </dataValidation>
  </dataValidations>
  <pageMargins left="0.511811024" right="0.511811024" top="0.78740157499999996" bottom="0.78740157499999996" header="0.31496062000000002" footer="0.31496062000000002"/>
  <ignoredErrors>
    <ignoredError sqref="N13:U13 N12:U12 N8:U8 N10:U10 N11:U11 D13 F13:I13 E13 I11 I12 I8 I9 I10" unlocked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4083-0969-4242-A2F7-21268F223DDA}">
  <sheetPr codeName="Planilha11"/>
  <dimension ref="A1:U41"/>
  <sheetViews>
    <sheetView showGridLines="0" zoomScale="90" zoomScaleNormal="90" workbookViewId="0">
      <selection activeCell="D5" sqref="D5:I5"/>
    </sheetView>
  </sheetViews>
  <sheetFormatPr defaultColWidth="9.109375" defaultRowHeight="14.4"/>
  <cols>
    <col min="1" max="1" width="2.44140625" style="62" customWidth="1"/>
    <col min="2" max="2" width="1.5546875" style="62" customWidth="1"/>
    <col min="3" max="3" width="17.44140625" style="62" customWidth="1"/>
    <col min="4" max="4" width="49.44140625" style="62" customWidth="1"/>
    <col min="5" max="9" width="21.33203125" style="62" customWidth="1"/>
    <col min="10" max="10" width="9.109375" style="62"/>
    <col min="11" max="13" width="9.109375" style="63"/>
    <col min="14" max="16384" width="9.109375" style="62"/>
  </cols>
  <sheetData>
    <row r="1" spans="1:21" s="56" customFormat="1" ht="39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5"/>
      <c r="L1" s="55"/>
      <c r="M1" s="55"/>
      <c r="N1" s="54"/>
      <c r="O1" s="54"/>
      <c r="P1" s="55"/>
      <c r="Q1" s="55"/>
      <c r="R1" s="55"/>
      <c r="S1" s="55"/>
      <c r="T1" s="55"/>
      <c r="U1" s="55"/>
    </row>
    <row r="2" spans="1:21" s="61" customFormat="1" ht="30" customHeight="1">
      <c r="A2" s="57"/>
      <c r="B2" s="57"/>
      <c r="C2" s="58"/>
      <c r="D2" s="59"/>
      <c r="E2" s="59"/>
      <c r="F2" s="59"/>
      <c r="G2" s="59"/>
      <c r="H2" s="59"/>
      <c r="I2" s="59"/>
      <c r="J2" s="57"/>
      <c r="K2" s="60"/>
      <c r="L2" s="60"/>
      <c r="M2" s="60"/>
      <c r="N2" s="57"/>
      <c r="O2" s="57"/>
      <c r="P2" s="60"/>
      <c r="Q2" s="60"/>
      <c r="R2" s="60"/>
      <c r="S2" s="60"/>
      <c r="T2" s="60"/>
      <c r="U2" s="60"/>
    </row>
    <row r="3" spans="1:21" s="112" customFormat="1" ht="44.25" customHeight="1">
      <c r="C3" s="113" t="s">
        <v>141</v>
      </c>
      <c r="E3" s="114"/>
      <c r="F3" s="114"/>
    </row>
    <row r="4" spans="1:21" ht="15" thickBot="1"/>
    <row r="5" spans="1:21" ht="32.25" customHeight="1" thickTop="1" thickBot="1">
      <c r="C5" s="66" t="s">
        <v>65</v>
      </c>
      <c r="D5" s="119"/>
      <c r="E5" s="119"/>
      <c r="F5" s="119"/>
      <c r="G5" s="119"/>
      <c r="H5" s="119"/>
      <c r="I5" s="119"/>
    </row>
    <row r="6" spans="1:21" ht="5.0999999999999996" customHeight="1" thickTop="1" thickBot="1"/>
    <row r="7" spans="1:21" s="69" customFormat="1" ht="26.25" customHeight="1" thickTop="1" thickBot="1">
      <c r="A7" s="62"/>
      <c r="B7" s="67"/>
      <c r="C7" s="16" t="s">
        <v>32</v>
      </c>
      <c r="D7" s="16" t="s">
        <v>112</v>
      </c>
      <c r="E7" s="66" t="s">
        <v>21</v>
      </c>
      <c r="F7" s="68" t="str">
        <f>'OKR R'!$D$9</f>
        <v>enero</v>
      </c>
      <c r="G7" s="68" t="str">
        <f>'OKR R'!$E$9</f>
        <v>febrero</v>
      </c>
      <c r="H7" s="68" t="str">
        <f>'OKR R'!$F$9</f>
        <v>marzo</v>
      </c>
      <c r="I7" s="68" t="s">
        <v>22</v>
      </c>
      <c r="K7" s="67" t="s">
        <v>93</v>
      </c>
      <c r="L7" s="67" t="s">
        <v>94</v>
      </c>
      <c r="M7" s="67" t="s">
        <v>95</v>
      </c>
    </row>
    <row r="8" spans="1:21" s="70" customFormat="1" ht="26.25" customHeight="1" thickTop="1">
      <c r="B8" s="71">
        <f>IF(D8="",0,1)</f>
        <v>0</v>
      </c>
      <c r="C8" s="106"/>
      <c r="D8" s="107"/>
      <c r="E8" s="72"/>
      <c r="F8" s="72"/>
      <c r="G8" s="72"/>
      <c r="H8" s="72"/>
      <c r="I8" s="109" t="str">
        <f>IFERROR(SUM(F8:H8)/E8,"")</f>
        <v/>
      </c>
      <c r="K8" s="90" t="str">
        <f>IFERROR(F8/$E8,"")</f>
        <v/>
      </c>
      <c r="L8" s="90" t="str">
        <f t="shared" ref="L8:M12" si="0">IFERROR(G8/$E8,"")</f>
        <v/>
      </c>
      <c r="M8" s="90" t="str">
        <f t="shared" si="0"/>
        <v/>
      </c>
    </row>
    <row r="9" spans="1:21" s="70" customFormat="1" ht="26.25" customHeight="1">
      <c r="B9" s="71">
        <f t="shared" ref="B9:B12" si="1">IF(D9="",0,1)</f>
        <v>0</v>
      </c>
      <c r="C9" s="106"/>
      <c r="D9" s="107"/>
      <c r="E9" s="72"/>
      <c r="F9" s="72"/>
      <c r="G9" s="72"/>
      <c r="H9" s="72"/>
      <c r="I9" s="109" t="str">
        <f>IFERROR(SUM(F9:H9)/E9,"")</f>
        <v/>
      </c>
      <c r="K9" s="90" t="str">
        <f t="shared" ref="K9:K12" si="2">IFERROR(F9/$E9,"")</f>
        <v/>
      </c>
      <c r="L9" s="90" t="str">
        <f t="shared" si="0"/>
        <v/>
      </c>
      <c r="M9" s="90" t="str">
        <f t="shared" si="0"/>
        <v/>
      </c>
    </row>
    <row r="10" spans="1:21" s="70" customFormat="1" ht="26.25" customHeight="1">
      <c r="B10" s="71">
        <f t="shared" si="1"/>
        <v>0</v>
      </c>
      <c r="C10" s="116"/>
      <c r="D10" s="117"/>
      <c r="E10" s="118"/>
      <c r="F10" s="118"/>
      <c r="G10" s="118"/>
      <c r="H10" s="118"/>
      <c r="I10" s="109" t="str">
        <f>IFERROR(SUM(F10:H10)/E10,"")</f>
        <v/>
      </c>
      <c r="K10" s="90" t="str">
        <f t="shared" si="2"/>
        <v/>
      </c>
      <c r="L10" s="90" t="str">
        <f t="shared" si="0"/>
        <v/>
      </c>
      <c r="M10" s="90" t="str">
        <f t="shared" si="0"/>
        <v/>
      </c>
    </row>
    <row r="11" spans="1:21" s="70" customFormat="1" ht="26.25" customHeight="1">
      <c r="B11" s="71">
        <f t="shared" si="1"/>
        <v>0</v>
      </c>
      <c r="C11" s="116"/>
      <c r="D11" s="117"/>
      <c r="E11" s="118"/>
      <c r="F11" s="118"/>
      <c r="G11" s="118"/>
      <c r="H11" s="118"/>
      <c r="I11" s="109" t="str">
        <f>IFERROR(SUM(F11:H11)/E11,"")</f>
        <v/>
      </c>
      <c r="K11" s="90" t="str">
        <f t="shared" si="2"/>
        <v/>
      </c>
      <c r="L11" s="90" t="str">
        <f t="shared" si="0"/>
        <v/>
      </c>
      <c r="M11" s="90" t="str">
        <f t="shared" si="0"/>
        <v/>
      </c>
    </row>
    <row r="12" spans="1:21" s="70" customFormat="1" ht="26.25" customHeight="1">
      <c r="B12" s="71">
        <f t="shared" si="1"/>
        <v>0</v>
      </c>
      <c r="C12" s="116"/>
      <c r="D12" s="117"/>
      <c r="E12" s="118"/>
      <c r="F12" s="118"/>
      <c r="G12" s="118"/>
      <c r="H12" s="118"/>
      <c r="I12" s="109" t="str">
        <f>IFERROR(SUM(F12:H12)/E12,"")</f>
        <v/>
      </c>
      <c r="K12" s="90" t="str">
        <f t="shared" si="2"/>
        <v/>
      </c>
      <c r="L12" s="90" t="str">
        <f t="shared" si="0"/>
        <v/>
      </c>
      <c r="M12" s="90" t="str">
        <f t="shared" si="0"/>
        <v/>
      </c>
    </row>
    <row r="13" spans="1:21" ht="15" thickBot="1">
      <c r="B13" s="71"/>
      <c r="K13" s="90" t="e">
        <f>SUM(K8:K12)/COUNTA($D$8:$D$12)</f>
        <v>#DIV/0!</v>
      </c>
      <c r="L13" s="90" t="e">
        <f t="shared" ref="L13:M13" si="3">SUM(L8:L12)/COUNTA($D$8:$D$12)</f>
        <v>#DIV/0!</v>
      </c>
      <c r="M13" s="90" t="e">
        <f t="shared" si="3"/>
        <v>#DIV/0!</v>
      </c>
    </row>
    <row r="14" spans="1:21" ht="32.25" customHeight="1" thickTop="1" thickBot="1">
      <c r="B14" s="71"/>
      <c r="C14" s="66" t="s">
        <v>65</v>
      </c>
      <c r="D14" s="120"/>
      <c r="E14" s="120"/>
      <c r="F14" s="120"/>
      <c r="G14" s="120"/>
      <c r="H14" s="120"/>
      <c r="I14" s="120"/>
      <c r="K14" s="90"/>
      <c r="L14" s="90"/>
      <c r="M14" s="90"/>
    </row>
    <row r="15" spans="1:21" ht="5.0999999999999996" customHeight="1" thickTop="1" thickBot="1">
      <c r="B15" s="71"/>
      <c r="K15" s="90"/>
      <c r="L15" s="90"/>
      <c r="M15" s="90"/>
    </row>
    <row r="16" spans="1:21" s="69" customFormat="1" ht="26.25" customHeight="1" thickTop="1" thickBot="1">
      <c r="A16" s="62"/>
      <c r="B16" s="71"/>
      <c r="C16" s="16" t="s">
        <v>32</v>
      </c>
      <c r="D16" s="16" t="s">
        <v>112</v>
      </c>
      <c r="E16" s="66" t="s">
        <v>21</v>
      </c>
      <c r="F16" s="68" t="s">
        <v>7</v>
      </c>
      <c r="G16" s="68" t="s">
        <v>8</v>
      </c>
      <c r="H16" s="68" t="s">
        <v>9</v>
      </c>
      <c r="I16" s="68" t="s">
        <v>22</v>
      </c>
      <c r="K16" s="90"/>
      <c r="L16" s="90"/>
      <c r="M16" s="90"/>
    </row>
    <row r="17" spans="1:13" s="70" customFormat="1" ht="26.25" customHeight="1" thickTop="1">
      <c r="B17" s="71">
        <v>0</v>
      </c>
      <c r="C17" s="116"/>
      <c r="D17" s="117"/>
      <c r="E17" s="118"/>
      <c r="F17" s="118"/>
      <c r="G17" s="118"/>
      <c r="H17" s="118"/>
      <c r="I17" s="109" t="s">
        <v>142</v>
      </c>
      <c r="K17" s="90" t="s">
        <v>142</v>
      </c>
      <c r="L17" s="90" t="s">
        <v>142</v>
      </c>
      <c r="M17" s="90" t="s">
        <v>142</v>
      </c>
    </row>
    <row r="18" spans="1:13" s="70" customFormat="1" ht="26.25" customHeight="1">
      <c r="B18" s="71">
        <v>0</v>
      </c>
      <c r="C18" s="116"/>
      <c r="D18" s="117"/>
      <c r="E18" s="118"/>
      <c r="F18" s="118"/>
      <c r="G18" s="118"/>
      <c r="H18" s="118"/>
      <c r="I18" s="109" t="s">
        <v>142</v>
      </c>
      <c r="K18" s="90" t="s">
        <v>142</v>
      </c>
      <c r="L18" s="90" t="s">
        <v>142</v>
      </c>
      <c r="M18" s="90" t="s">
        <v>142</v>
      </c>
    </row>
    <row r="19" spans="1:13" s="70" customFormat="1" ht="26.25" customHeight="1">
      <c r="B19" s="71">
        <v>0</v>
      </c>
      <c r="C19" s="116"/>
      <c r="D19" s="117"/>
      <c r="E19" s="118"/>
      <c r="F19" s="118"/>
      <c r="G19" s="118"/>
      <c r="H19" s="118"/>
      <c r="I19" s="109" t="s">
        <v>142</v>
      </c>
      <c r="K19" s="90" t="s">
        <v>142</v>
      </c>
      <c r="L19" s="90" t="s">
        <v>142</v>
      </c>
      <c r="M19" s="90" t="s">
        <v>142</v>
      </c>
    </row>
    <row r="20" spans="1:13" s="70" customFormat="1" ht="26.25" customHeight="1">
      <c r="B20" s="71">
        <v>0</v>
      </c>
      <c r="C20" s="116"/>
      <c r="D20" s="117"/>
      <c r="E20" s="118"/>
      <c r="F20" s="118"/>
      <c r="G20" s="118"/>
      <c r="H20" s="118"/>
      <c r="I20" s="109" t="s">
        <v>142</v>
      </c>
      <c r="K20" s="90" t="s">
        <v>142</v>
      </c>
      <c r="L20" s="90" t="s">
        <v>142</v>
      </c>
      <c r="M20" s="90" t="s">
        <v>142</v>
      </c>
    </row>
    <row r="21" spans="1:13" s="70" customFormat="1" ht="26.25" customHeight="1">
      <c r="B21" s="71">
        <v>0</v>
      </c>
      <c r="C21" s="116"/>
      <c r="D21" s="117"/>
      <c r="E21" s="118"/>
      <c r="F21" s="118"/>
      <c r="G21" s="118"/>
      <c r="H21" s="118"/>
      <c r="I21" s="109" t="s">
        <v>142</v>
      </c>
      <c r="K21" s="90" t="s">
        <v>142</v>
      </c>
      <c r="L21" s="90" t="s">
        <v>142</v>
      </c>
      <c r="M21" s="90" t="s">
        <v>142</v>
      </c>
    </row>
    <row r="22" spans="1:13" ht="15" thickBot="1">
      <c r="B22" s="71"/>
      <c r="K22" s="90" t="e">
        <v>#DIV/0!</v>
      </c>
      <c r="L22" s="90" t="e">
        <v>#DIV/0!</v>
      </c>
      <c r="M22" s="90" t="e">
        <v>#DIV/0!</v>
      </c>
    </row>
    <row r="23" spans="1:13" ht="32.25" customHeight="1" thickTop="1" thickBot="1">
      <c r="B23" s="71"/>
      <c r="C23" s="66" t="s">
        <v>65</v>
      </c>
      <c r="D23" s="120"/>
      <c r="E23" s="120"/>
      <c r="F23" s="120"/>
      <c r="G23" s="120"/>
      <c r="H23" s="120"/>
      <c r="I23" s="120"/>
      <c r="K23" s="90"/>
      <c r="L23" s="90"/>
      <c r="M23" s="90"/>
    </row>
    <row r="24" spans="1:13" ht="5.0999999999999996" customHeight="1" thickTop="1" thickBot="1">
      <c r="B24" s="71"/>
      <c r="K24" s="90"/>
      <c r="L24" s="90"/>
      <c r="M24" s="90"/>
    </row>
    <row r="25" spans="1:13" s="69" customFormat="1" ht="26.25" customHeight="1" thickTop="1" thickBot="1">
      <c r="A25" s="62"/>
      <c r="B25" s="71"/>
      <c r="C25" s="16" t="s">
        <v>32</v>
      </c>
      <c r="D25" s="16" t="s">
        <v>112</v>
      </c>
      <c r="E25" s="66" t="s">
        <v>21</v>
      </c>
      <c r="F25" s="68" t="s">
        <v>7</v>
      </c>
      <c r="G25" s="68" t="s">
        <v>8</v>
      </c>
      <c r="H25" s="68" t="s">
        <v>9</v>
      </c>
      <c r="I25" s="68" t="s">
        <v>22</v>
      </c>
      <c r="K25" s="90"/>
      <c r="L25" s="90"/>
      <c r="M25" s="90"/>
    </row>
    <row r="26" spans="1:13" s="70" customFormat="1" ht="26.25" customHeight="1" thickTop="1">
      <c r="B26" s="71">
        <v>0</v>
      </c>
      <c r="C26" s="116"/>
      <c r="D26" s="117"/>
      <c r="E26" s="118"/>
      <c r="F26" s="118"/>
      <c r="G26" s="118"/>
      <c r="H26" s="118"/>
      <c r="I26" s="109" t="s">
        <v>142</v>
      </c>
      <c r="J26" s="73"/>
      <c r="K26" s="90" t="s">
        <v>142</v>
      </c>
      <c r="L26" s="90" t="s">
        <v>142</v>
      </c>
      <c r="M26" s="90" t="s">
        <v>142</v>
      </c>
    </row>
    <row r="27" spans="1:13" s="70" customFormat="1" ht="26.25" customHeight="1">
      <c r="B27" s="71">
        <v>0</v>
      </c>
      <c r="C27" s="116"/>
      <c r="D27" s="117"/>
      <c r="E27" s="118"/>
      <c r="F27" s="118"/>
      <c r="G27" s="118"/>
      <c r="H27" s="118"/>
      <c r="I27" s="109" t="s">
        <v>142</v>
      </c>
      <c r="J27" s="73"/>
      <c r="K27" s="90" t="s">
        <v>142</v>
      </c>
      <c r="L27" s="90" t="s">
        <v>142</v>
      </c>
      <c r="M27" s="90" t="s">
        <v>142</v>
      </c>
    </row>
    <row r="28" spans="1:13" s="70" customFormat="1" ht="26.25" customHeight="1">
      <c r="B28" s="71">
        <v>0</v>
      </c>
      <c r="C28" s="116"/>
      <c r="D28" s="117"/>
      <c r="E28" s="118"/>
      <c r="F28" s="118"/>
      <c r="G28" s="118"/>
      <c r="H28" s="118"/>
      <c r="I28" s="109" t="s">
        <v>142</v>
      </c>
      <c r="J28" s="73"/>
      <c r="K28" s="90" t="s">
        <v>142</v>
      </c>
      <c r="L28" s="90" t="s">
        <v>142</v>
      </c>
      <c r="M28" s="90" t="s">
        <v>142</v>
      </c>
    </row>
    <row r="29" spans="1:13" s="70" customFormat="1" ht="26.25" customHeight="1">
      <c r="B29" s="71">
        <v>0</v>
      </c>
      <c r="C29" s="116"/>
      <c r="D29" s="117"/>
      <c r="E29" s="118"/>
      <c r="F29" s="118"/>
      <c r="G29" s="118"/>
      <c r="H29" s="118"/>
      <c r="I29" s="109" t="s">
        <v>142</v>
      </c>
      <c r="J29" s="73"/>
      <c r="K29" s="90" t="s">
        <v>142</v>
      </c>
      <c r="L29" s="90" t="s">
        <v>142</v>
      </c>
      <c r="M29" s="90" t="s">
        <v>142</v>
      </c>
    </row>
    <row r="30" spans="1:13" s="70" customFormat="1" ht="26.25" customHeight="1">
      <c r="B30" s="71">
        <v>0</v>
      </c>
      <c r="C30" s="116"/>
      <c r="D30" s="117"/>
      <c r="E30" s="118"/>
      <c r="F30" s="118"/>
      <c r="G30" s="118"/>
      <c r="H30" s="118"/>
      <c r="I30" s="109" t="s">
        <v>142</v>
      </c>
      <c r="J30" s="73"/>
      <c r="K30" s="90" t="s">
        <v>142</v>
      </c>
      <c r="L30" s="90" t="s">
        <v>142</v>
      </c>
      <c r="M30" s="90" t="s">
        <v>142</v>
      </c>
    </row>
    <row r="31" spans="1:13" ht="15" thickBot="1">
      <c r="B31" s="71"/>
      <c r="K31" s="90" t="e">
        <v>#DIV/0!</v>
      </c>
      <c r="L31" s="90" t="e">
        <v>#DIV/0!</v>
      </c>
      <c r="M31" s="90" t="e">
        <v>#DIV/0!</v>
      </c>
    </row>
    <row r="32" spans="1:13" ht="32.25" customHeight="1" thickTop="1" thickBot="1">
      <c r="B32" s="71"/>
      <c r="C32" s="66" t="s">
        <v>65</v>
      </c>
      <c r="D32" s="120"/>
      <c r="E32" s="120"/>
      <c r="F32" s="120"/>
      <c r="G32" s="120"/>
      <c r="H32" s="120"/>
      <c r="I32" s="120"/>
      <c r="K32" s="90"/>
      <c r="L32" s="90"/>
      <c r="M32" s="90"/>
    </row>
    <row r="33" spans="1:13" ht="5.0999999999999996" customHeight="1" thickTop="1" thickBot="1">
      <c r="B33" s="71"/>
      <c r="K33" s="90"/>
      <c r="L33" s="90"/>
      <c r="M33" s="90"/>
    </row>
    <row r="34" spans="1:13" s="69" customFormat="1" ht="26.25" customHeight="1" thickTop="1" thickBot="1">
      <c r="A34" s="62"/>
      <c r="B34" s="71"/>
      <c r="C34" s="16" t="s">
        <v>32</v>
      </c>
      <c r="D34" s="16" t="s">
        <v>112</v>
      </c>
      <c r="E34" s="66" t="s">
        <v>21</v>
      </c>
      <c r="F34" s="68" t="s">
        <v>7</v>
      </c>
      <c r="G34" s="68" t="s">
        <v>8</v>
      </c>
      <c r="H34" s="68" t="s">
        <v>9</v>
      </c>
      <c r="I34" s="68" t="s">
        <v>22</v>
      </c>
      <c r="K34" s="90"/>
      <c r="L34" s="90"/>
      <c r="M34" s="90"/>
    </row>
    <row r="35" spans="1:13" s="70" customFormat="1" ht="26.25" customHeight="1" thickTop="1">
      <c r="B35" s="71">
        <v>0</v>
      </c>
      <c r="C35" s="116"/>
      <c r="D35" s="117"/>
      <c r="E35" s="118"/>
      <c r="F35" s="118"/>
      <c r="G35" s="118"/>
      <c r="H35" s="118"/>
      <c r="I35" s="109" t="s">
        <v>142</v>
      </c>
      <c r="J35" s="73"/>
      <c r="K35" s="90" t="s">
        <v>142</v>
      </c>
      <c r="L35" s="90" t="s">
        <v>142</v>
      </c>
      <c r="M35" s="90" t="s">
        <v>142</v>
      </c>
    </row>
    <row r="36" spans="1:13" s="70" customFormat="1" ht="26.25" customHeight="1">
      <c r="B36" s="71">
        <v>0</v>
      </c>
      <c r="C36" s="116"/>
      <c r="D36" s="117"/>
      <c r="E36" s="118"/>
      <c r="F36" s="118"/>
      <c r="G36" s="118"/>
      <c r="H36" s="118"/>
      <c r="I36" s="109" t="s">
        <v>142</v>
      </c>
      <c r="J36" s="73"/>
      <c r="K36" s="90" t="s">
        <v>142</v>
      </c>
      <c r="L36" s="90" t="s">
        <v>142</v>
      </c>
      <c r="M36" s="90" t="s">
        <v>142</v>
      </c>
    </row>
    <row r="37" spans="1:13" s="70" customFormat="1" ht="26.25" customHeight="1">
      <c r="B37" s="71">
        <v>0</v>
      </c>
      <c r="C37" s="116"/>
      <c r="D37" s="117"/>
      <c r="E37" s="118"/>
      <c r="F37" s="118"/>
      <c r="G37" s="118"/>
      <c r="H37" s="118"/>
      <c r="I37" s="109" t="s">
        <v>142</v>
      </c>
      <c r="J37" s="73"/>
      <c r="K37" s="90" t="s">
        <v>142</v>
      </c>
      <c r="L37" s="90" t="s">
        <v>142</v>
      </c>
      <c r="M37" s="90" t="s">
        <v>142</v>
      </c>
    </row>
    <row r="38" spans="1:13" s="70" customFormat="1" ht="26.25" customHeight="1">
      <c r="B38" s="71">
        <v>0</v>
      </c>
      <c r="C38" s="116"/>
      <c r="D38" s="117"/>
      <c r="E38" s="118"/>
      <c r="F38" s="118"/>
      <c r="G38" s="118"/>
      <c r="H38" s="118"/>
      <c r="I38" s="109" t="s">
        <v>142</v>
      </c>
      <c r="J38" s="73"/>
      <c r="K38" s="90" t="s">
        <v>142</v>
      </c>
      <c r="L38" s="90" t="s">
        <v>142</v>
      </c>
      <c r="M38" s="90" t="s">
        <v>142</v>
      </c>
    </row>
    <row r="39" spans="1:13" s="70" customFormat="1" ht="26.25" customHeight="1">
      <c r="B39" s="71">
        <v>0</v>
      </c>
      <c r="C39" s="116"/>
      <c r="D39" s="117"/>
      <c r="E39" s="118"/>
      <c r="F39" s="118"/>
      <c r="G39" s="118"/>
      <c r="H39" s="118"/>
      <c r="I39" s="109" t="s">
        <v>142</v>
      </c>
      <c r="J39" s="73"/>
      <c r="K39" s="90" t="s">
        <v>142</v>
      </c>
      <c r="L39" s="90" t="s">
        <v>142</v>
      </c>
      <c r="M39" s="90" t="s">
        <v>142</v>
      </c>
    </row>
    <row r="40" spans="1:13">
      <c r="K40" s="90" t="e">
        <v>#DIV/0!</v>
      </c>
      <c r="L40" s="90" t="e">
        <v>#DIV/0!</v>
      </c>
      <c r="M40" s="90" t="e">
        <v>#DIV/0!</v>
      </c>
    </row>
    <row r="41" spans="1:13">
      <c r="K41" s="90"/>
      <c r="L41" s="90"/>
      <c r="M41" s="90"/>
    </row>
  </sheetData>
  <sheetProtection algorithmName="SHA-512" hashValue="5Dksr5u/Jgq2aMOSJtHXduSSQqyWWgDbOwWX0AV+Po/89MdcU1d1EKWYv/EtITt2QRe38gt0mto2OZDYv2sz0w==" saltValue="isjGkpIWJp+Jvr6BJjgUtg==" spinCount="100000" sheet="1" objects="1" scenarios="1" selectLockedCells="1"/>
  <mergeCells count="4">
    <mergeCell ref="D5:I5"/>
    <mergeCell ref="D14:I14"/>
    <mergeCell ref="D23:I23"/>
    <mergeCell ref="D32:I32"/>
  </mergeCells>
  <conditionalFormatting sqref="E8:H12">
    <cfRule type="expression" dxfId="20" priority="46">
      <formula>$C8="Porcentagem"</formula>
    </cfRule>
    <cfRule type="expression" dxfId="19" priority="47">
      <formula>$C8="Número"</formula>
    </cfRule>
    <cfRule type="expression" dxfId="18" priority="48">
      <formula>$C8="R$"</formula>
    </cfRule>
  </conditionalFormatting>
  <conditionalFormatting sqref="E17:H21">
    <cfRule type="expression" dxfId="17" priority="31">
      <formula>$C17="Porcentagem"</formula>
    </cfRule>
    <cfRule type="expression" dxfId="16" priority="32">
      <formula>$C17="Número"</formula>
    </cfRule>
    <cfRule type="expression" dxfId="15" priority="33">
      <formula>$C17="R$"</formula>
    </cfRule>
  </conditionalFormatting>
  <conditionalFormatting sqref="E26:H30">
    <cfRule type="expression" dxfId="14" priority="16">
      <formula>$C26="Porcentagem"</formula>
    </cfRule>
    <cfRule type="expression" dxfId="13" priority="17">
      <formula>$C26="Número"</formula>
    </cfRule>
    <cfRule type="expression" dxfId="12" priority="18">
      <formula>$C26="R$"</formula>
    </cfRule>
  </conditionalFormatting>
  <conditionalFormatting sqref="E35:H39">
    <cfRule type="expression" dxfId="11" priority="1">
      <formula>$C35="Porcentagem"</formula>
    </cfRule>
    <cfRule type="expression" dxfId="10" priority="2">
      <formula>$C35="Número"</formula>
    </cfRule>
    <cfRule type="expression" dxfId="9" priority="3">
      <formula>$C35="R$"</formula>
    </cfRule>
  </conditionalFormatting>
  <dataValidations count="1">
    <dataValidation type="list" allowBlank="1" showInputMessage="1" showErrorMessage="1" sqref="C26:C30 C17:C21 C8:C12 C35:C39" xr:uid="{001447A1-CCBD-4FFC-8A62-83FC134419AC}">
      <formula1>"R$,Número,Porcentagem"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N13:U13 N12:U12 N8:U8 N10:U10 N11:U11 E13 F13:I13 D13 I8:I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Cad</vt:lpstr>
      <vt:lpstr>OKR R</vt:lpstr>
      <vt:lpstr>OKR O</vt:lpstr>
      <vt:lpstr>OKR A1</vt:lpstr>
      <vt:lpstr>OKR A2</vt:lpstr>
      <vt:lpstr>OKR A3</vt:lpstr>
      <vt:lpstr>OKR A4</vt:lpstr>
      <vt:lpstr>OKR A5</vt:lpstr>
      <vt:lpstr>OKR A6</vt:lpstr>
      <vt:lpstr>Rel G</vt:lpstr>
      <vt:lpstr>Rel</vt:lpstr>
      <vt:lpstr>Dash G</vt:lpstr>
      <vt:lpstr>Conhecimento</vt:lpstr>
      <vt:lpstr>INI</vt:lpstr>
      <vt:lpstr>DUV</vt:lpstr>
      <vt:lpstr>SUG</vt:lpstr>
      <vt:lpstr>LUZ</vt:lpstr>
      <vt:lpstr>Aux</vt:lpstr>
      <vt:lpstr>'Rel G'!Abas</vt:lpstr>
      <vt:lpstr>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Dieferson de Oliveira</dc:creator>
  <cp:lastModifiedBy>Juan Verdugo/WYMX/Wiwynn</cp:lastModifiedBy>
  <dcterms:created xsi:type="dcterms:W3CDTF">2018-03-08T03:08:12Z</dcterms:created>
  <dcterms:modified xsi:type="dcterms:W3CDTF">2025-03-08T00:53:08Z</dcterms:modified>
</cp:coreProperties>
</file>