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https://cloudadmwiwynn-my.sharepoint.com/personal/juan_verdugo_wiwynn_com/Documents/Documents/Plantillas excel/"/>
    </mc:Choice>
  </mc:AlternateContent>
  <xr:revisionPtr revIDLastSave="17" documentId="13_ncr:1_{A2D9F74F-6D97-4A31-BBB3-7CA5FEE1EF56}" xr6:coauthVersionLast="47" xr6:coauthVersionMax="47" xr10:uidLastSave="{654E76EC-0928-4AE1-A0A2-4BB01C580240}"/>
  <bookViews>
    <workbookView xWindow="-108" yWindow="-108" windowWidth="23256" windowHeight="12456" tabRatio="733" activeTab="5" xr2:uid="{00000000-000D-0000-FFFF-FFFF00000000}"/>
  </bookViews>
  <sheets>
    <sheet name="INI" sheetId="2" r:id="rId1"/>
    <sheet name="CAD-F" sheetId="3" r:id="rId2"/>
    <sheet name="S-U" sheetId="4" r:id="rId3"/>
    <sheet name="S-O" sheetId="18" r:id="rId4"/>
    <sheet name="S-L" sheetId="19" r:id="rId5"/>
    <sheet name="S-B" sheetId="20" r:id="rId6"/>
    <sheet name="S-A" sheetId="21" r:id="rId7"/>
    <sheet name="Auxiliar" sheetId="22" state="hidden" r:id="rId8"/>
    <sheet name="A-D" sheetId="5" r:id="rId9"/>
    <sheet name="A-S" sheetId="16" r:id="rId10"/>
    <sheet name="A-M" sheetId="17" r:id="rId11"/>
    <sheet name="RC" sheetId="6" r:id="rId12"/>
    <sheet name="RI" sheetId="7" r:id="rId13"/>
    <sheet name="Dúvidas" sheetId="8" r:id="rId14"/>
    <sheet name="Sugestões" sheetId="9" r:id="rId15"/>
    <sheet name="Sobre a LUZ" sheetId="10" r:id="rId16"/>
    <sheet name="CAD-A" sheetId="11" r:id="rId17"/>
  </sheets>
  <definedNames>
    <definedName name="Despesas_com_Marketing">#REF!</definedName>
    <definedName name="Despesas_com_Produtos">#REF!</definedName>
    <definedName name="Despesas_com_RH">#REF!</definedName>
    <definedName name="Despesas_com_Serviços">#REF!</definedName>
    <definedName name="Despesas_Não_Operacionais">#REF!</definedName>
    <definedName name="Despesas_Operacionais">#REF!</definedName>
    <definedName name="Impostos">#REF!</definedName>
    <definedName name="Investimentos">#REF!</definedName>
    <definedName name="_xlnm.Print_Area" localSheetId="8">'A-D'!$C$9:$M$61</definedName>
    <definedName name="_xlnm.Print_Area" localSheetId="10">'A-M'!$C$6:$G$58</definedName>
    <definedName name="_xlnm.Print_Area" localSheetId="9">'A-S'!$C$8:$K$60</definedName>
    <definedName name="_xlnm.Print_Area" localSheetId="12">RI!$C$6:$K$56</definedName>
    <definedName name="_xlnm.Print_Titles" localSheetId="8">'A-D'!$9:$10</definedName>
    <definedName name="_xlnm.Print_Titles" localSheetId="10">'A-M'!$6:$7</definedName>
    <definedName name="_xlnm.Print_Titles" localSheetId="9">'A-S'!$8:$9</definedName>
    <definedName name="Receitas_com_Produtos">#REF!</definedName>
    <definedName name="Receitas_Com_Serviços">#REF!</definedName>
    <definedName name="Receitas_Não_Operacionais">#REF!</definedName>
  </definedName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8" i="18" l="1"/>
  <c r="L9" i="18"/>
  <c r="L10" i="18"/>
  <c r="L11" i="18"/>
  <c r="L12" i="18"/>
  <c r="L13" i="18"/>
  <c r="L14" i="18"/>
  <c r="L15" i="18"/>
  <c r="L16" i="18"/>
  <c r="L17" i="18"/>
  <c r="F18" i="18"/>
  <c r="D38" i="6"/>
  <c r="M8" i="18"/>
  <c r="M9" i="18"/>
  <c r="M10" i="18"/>
  <c r="M11" i="18"/>
  <c r="M12" i="18"/>
  <c r="M13" i="18"/>
  <c r="M14" i="18"/>
  <c r="M15" i="18"/>
  <c r="M16" i="18"/>
  <c r="M17" i="18"/>
  <c r="M18" i="18"/>
  <c r="E38" i="6"/>
  <c r="F38" i="6"/>
  <c r="L8" i="19"/>
  <c r="L9" i="19"/>
  <c r="L10" i="19"/>
  <c r="L11" i="19"/>
  <c r="L12" i="19"/>
  <c r="L13" i="19"/>
  <c r="L14" i="19"/>
  <c r="L15" i="19"/>
  <c r="L16" i="19"/>
  <c r="L17" i="19"/>
  <c r="F18" i="19"/>
  <c r="D39" i="6"/>
  <c r="M8" i="19"/>
  <c r="M9" i="19"/>
  <c r="M10" i="19"/>
  <c r="M11" i="19"/>
  <c r="M12" i="19"/>
  <c r="M13" i="19"/>
  <c r="M14" i="19"/>
  <c r="M15" i="19"/>
  <c r="M16" i="19"/>
  <c r="M17" i="19"/>
  <c r="M18" i="19"/>
  <c r="E39" i="6"/>
  <c r="F39" i="6"/>
  <c r="L8" i="20"/>
  <c r="L9" i="20"/>
  <c r="L10" i="20"/>
  <c r="L11" i="20"/>
  <c r="L12" i="20"/>
  <c r="L13" i="20"/>
  <c r="L14" i="20"/>
  <c r="L15" i="20"/>
  <c r="L16" i="20"/>
  <c r="L17" i="20"/>
  <c r="F18" i="20"/>
  <c r="D40" i="6"/>
  <c r="M8" i="20"/>
  <c r="M9" i="20"/>
  <c r="M10" i="20"/>
  <c r="M11" i="20"/>
  <c r="M12" i="20"/>
  <c r="M13" i="20"/>
  <c r="M14" i="20"/>
  <c r="M15" i="20"/>
  <c r="M16" i="20"/>
  <c r="M17" i="20"/>
  <c r="M18" i="20"/>
  <c r="E40" i="6"/>
  <c r="F40" i="6"/>
  <c r="L8" i="21"/>
  <c r="L9" i="21"/>
  <c r="L10" i="21"/>
  <c r="L11" i="21"/>
  <c r="L12" i="21"/>
  <c r="L13" i="21"/>
  <c r="L14" i="21"/>
  <c r="L15" i="21"/>
  <c r="L16" i="21"/>
  <c r="L17" i="21"/>
  <c r="F18" i="21"/>
  <c r="D41" i="6"/>
  <c r="M8" i="21"/>
  <c r="M9" i="21"/>
  <c r="M10" i="21"/>
  <c r="M11" i="21"/>
  <c r="M12" i="21"/>
  <c r="M13" i="21"/>
  <c r="M14" i="21"/>
  <c r="M15" i="21"/>
  <c r="M16" i="21"/>
  <c r="M17" i="21"/>
  <c r="M18" i="21"/>
  <c r="E41" i="6"/>
  <c r="F41" i="6"/>
  <c r="L8" i="4"/>
  <c r="L9" i="4"/>
  <c r="L10" i="4"/>
  <c r="L11" i="4"/>
  <c r="L12" i="4"/>
  <c r="L13" i="4"/>
  <c r="L14" i="4"/>
  <c r="L15" i="4"/>
  <c r="L16" i="4"/>
  <c r="L17" i="4"/>
  <c r="F18" i="4"/>
  <c r="D37" i="6"/>
  <c r="D42" i="6"/>
  <c r="M8" i="4"/>
  <c r="M9" i="4"/>
  <c r="M10" i="4"/>
  <c r="M11" i="4"/>
  <c r="M12" i="4"/>
  <c r="M13" i="4"/>
  <c r="M14" i="4"/>
  <c r="M15" i="4"/>
  <c r="M16" i="4"/>
  <c r="M17" i="4"/>
  <c r="M18" i="4"/>
  <c r="E37" i="6"/>
  <c r="E42" i="6"/>
  <c r="F42" i="6"/>
  <c r="F37" i="6"/>
  <c r="D49" i="7"/>
  <c r="E49" i="7"/>
  <c r="F49" i="7"/>
  <c r="D50" i="7"/>
  <c r="E50" i="7"/>
  <c r="F50" i="7"/>
  <c r="D51" i="7"/>
  <c r="E51" i="7"/>
  <c r="F51" i="7"/>
  <c r="D52" i="7"/>
  <c r="E52" i="7"/>
  <c r="F52" i="7"/>
  <c r="D53" i="7"/>
  <c r="E53" i="7"/>
  <c r="F53" i="7"/>
  <c r="D54" i="7"/>
  <c r="E54" i="7"/>
  <c r="F54" i="7"/>
  <c r="D55" i="7"/>
  <c r="E55" i="7"/>
  <c r="F55" i="7"/>
  <c r="C49" i="7"/>
  <c r="C50" i="7"/>
  <c r="C51" i="7"/>
  <c r="C52" i="7"/>
  <c r="C53" i="7"/>
  <c r="C54" i="7"/>
  <c r="C55" i="7"/>
  <c r="C48" i="7"/>
  <c r="C6" i="6"/>
  <c r="D6" i="6"/>
  <c r="D16" i="7"/>
  <c r="C16" i="7"/>
  <c r="L18" i="18"/>
  <c r="N18" i="18"/>
  <c r="L18" i="19"/>
  <c r="N18" i="19"/>
  <c r="L18" i="20"/>
  <c r="N18" i="20"/>
  <c r="L18" i="21"/>
  <c r="N18" i="21"/>
  <c r="L18" i="4"/>
  <c r="N18" i="4"/>
  <c r="M19" i="18"/>
  <c r="M19" i="19"/>
  <c r="M19" i="20"/>
  <c r="M19" i="21"/>
  <c r="M19" i="4"/>
  <c r="G9" i="4"/>
  <c r="F3" i="22"/>
  <c r="G8" i="4"/>
  <c r="F2" i="22"/>
  <c r="G10" i="4"/>
  <c r="F4" i="22"/>
  <c r="G11" i="4"/>
  <c r="F5" i="22"/>
  <c r="G12" i="4"/>
  <c r="F6" i="22"/>
  <c r="G13" i="4"/>
  <c r="F7" i="22"/>
  <c r="G14" i="4"/>
  <c r="F8" i="22"/>
  <c r="G15" i="4"/>
  <c r="F9" i="22"/>
  <c r="G16" i="4"/>
  <c r="F10" i="22"/>
  <c r="G17" i="4"/>
  <c r="F11" i="22"/>
  <c r="G8" i="18"/>
  <c r="F12" i="22"/>
  <c r="G9" i="18"/>
  <c r="F13" i="22"/>
  <c r="G10" i="18"/>
  <c r="F14" i="22"/>
  <c r="G11" i="18"/>
  <c r="F15" i="22"/>
  <c r="G12" i="18"/>
  <c r="F16" i="22"/>
  <c r="G13" i="18"/>
  <c r="F17" i="22"/>
  <c r="G14" i="18"/>
  <c r="F18" i="22"/>
  <c r="G15" i="18"/>
  <c r="F19" i="22"/>
  <c r="G16" i="18"/>
  <c r="F20" i="22"/>
  <c r="G17" i="18"/>
  <c r="F21" i="22"/>
  <c r="G8" i="19"/>
  <c r="F22" i="22"/>
  <c r="G9" i="19"/>
  <c r="F23" i="22"/>
  <c r="G10" i="19"/>
  <c r="F24" i="22"/>
  <c r="G11" i="19"/>
  <c r="F25" i="22"/>
  <c r="G12" i="19"/>
  <c r="F26" i="22"/>
  <c r="G13" i="19"/>
  <c r="F27" i="22"/>
  <c r="G14" i="19"/>
  <c r="F28" i="22"/>
  <c r="G15" i="19"/>
  <c r="F29" i="22"/>
  <c r="G16" i="19"/>
  <c r="F30" i="22"/>
  <c r="G17" i="19"/>
  <c r="F31" i="22"/>
  <c r="G8" i="20"/>
  <c r="F32" i="22"/>
  <c r="G9" i="20"/>
  <c r="F33" i="22"/>
  <c r="G10" i="20"/>
  <c r="F34" i="22"/>
  <c r="G11" i="20"/>
  <c r="F35" i="22"/>
  <c r="G12" i="20"/>
  <c r="F36" i="22"/>
  <c r="G13" i="20"/>
  <c r="F37" i="22"/>
  <c r="G14" i="20"/>
  <c r="F38" i="22"/>
  <c r="G15" i="20"/>
  <c r="F39" i="22"/>
  <c r="G16" i="20"/>
  <c r="F40" i="22"/>
  <c r="G17" i="20"/>
  <c r="F41" i="22"/>
  <c r="G8" i="21"/>
  <c r="F42" i="22"/>
  <c r="G9" i="21"/>
  <c r="F43" i="22"/>
  <c r="G10" i="21"/>
  <c r="F44" i="22"/>
  <c r="G11" i="21"/>
  <c r="F45" i="22"/>
  <c r="G12" i="21"/>
  <c r="F46" i="22"/>
  <c r="G13" i="21"/>
  <c r="F47" i="22"/>
  <c r="G14" i="21"/>
  <c r="F48" i="22"/>
  <c r="G15" i="21"/>
  <c r="F49" i="22"/>
  <c r="G16" i="21"/>
  <c r="F50" i="22"/>
  <c r="G17" i="21"/>
  <c r="F51" i="22"/>
  <c r="H8" i="4"/>
  <c r="G2" i="22"/>
  <c r="H9" i="4"/>
  <c r="G3" i="22"/>
  <c r="H10" i="4"/>
  <c r="G4" i="22"/>
  <c r="H11" i="4"/>
  <c r="G5" i="22"/>
  <c r="H12" i="4"/>
  <c r="G6" i="22"/>
  <c r="H13" i="4"/>
  <c r="G7" i="22"/>
  <c r="H14" i="4"/>
  <c r="G8" i="22"/>
  <c r="H15" i="4"/>
  <c r="G9" i="22"/>
  <c r="H16" i="4"/>
  <c r="G10" i="22"/>
  <c r="H17" i="4"/>
  <c r="G11" i="22"/>
  <c r="H8" i="18"/>
  <c r="G12" i="22"/>
  <c r="H9" i="18"/>
  <c r="G13" i="22"/>
  <c r="H10" i="18"/>
  <c r="G14" i="22"/>
  <c r="H11" i="18"/>
  <c r="G15" i="22"/>
  <c r="H12" i="18"/>
  <c r="G16" i="22"/>
  <c r="H13" i="18"/>
  <c r="G17" i="22"/>
  <c r="H14" i="18"/>
  <c r="G18" i="22"/>
  <c r="H15" i="18"/>
  <c r="G19" i="22"/>
  <c r="H16" i="18"/>
  <c r="G20" i="22"/>
  <c r="H17" i="18"/>
  <c r="G21" i="22"/>
  <c r="H8" i="19"/>
  <c r="G22" i="22"/>
  <c r="H9" i="19"/>
  <c r="G23" i="22"/>
  <c r="H10" i="19"/>
  <c r="G24" i="22"/>
  <c r="H11" i="19"/>
  <c r="G25" i="22"/>
  <c r="H12" i="19"/>
  <c r="G26" i="22"/>
  <c r="H13" i="19"/>
  <c r="G27" i="22"/>
  <c r="H14" i="19"/>
  <c r="G28" i="22"/>
  <c r="H15" i="19"/>
  <c r="G29" i="22"/>
  <c r="H16" i="19"/>
  <c r="G30" i="22"/>
  <c r="H17" i="19"/>
  <c r="G31" i="22"/>
  <c r="H8" i="20"/>
  <c r="G32" i="22"/>
  <c r="H9" i="20"/>
  <c r="G33" i="22"/>
  <c r="H10" i="20"/>
  <c r="G34" i="22"/>
  <c r="H11" i="20"/>
  <c r="G35" i="22"/>
  <c r="H12" i="20"/>
  <c r="G36" i="22"/>
  <c r="H13" i="20"/>
  <c r="G37" i="22"/>
  <c r="H14" i="20"/>
  <c r="G38" i="22"/>
  <c r="H15" i="20"/>
  <c r="G39" i="22"/>
  <c r="H16" i="20"/>
  <c r="G40" i="22"/>
  <c r="H17" i="20"/>
  <c r="G41" i="22"/>
  <c r="H8" i="21"/>
  <c r="G42" i="22"/>
  <c r="H9" i="21"/>
  <c r="G43" i="22"/>
  <c r="H10" i="21"/>
  <c r="G44" i="22"/>
  <c r="H11" i="21"/>
  <c r="G45" i="22"/>
  <c r="H12" i="21"/>
  <c r="G46" i="22"/>
  <c r="H13" i="21"/>
  <c r="G47" i="22"/>
  <c r="H14" i="21"/>
  <c r="G48" i="22"/>
  <c r="H15" i="21"/>
  <c r="G49" i="22"/>
  <c r="H16" i="21"/>
  <c r="G50" i="22"/>
  <c r="H17" i="21"/>
  <c r="G51" i="22"/>
  <c r="C12" i="5" a="1"/>
  <c r="C12" i="5"/>
  <c r="J3" i="22"/>
  <c r="J12" i="22"/>
  <c r="J22" i="22"/>
  <c r="D12" i="5"/>
  <c r="I9" i="4"/>
  <c r="H3" i="22"/>
  <c r="I8" i="18"/>
  <c r="H12" i="22"/>
  <c r="I8" i="19"/>
  <c r="H22" i="22"/>
  <c r="E12" i="5"/>
  <c r="J9" i="4"/>
  <c r="I3" i="22"/>
  <c r="J8" i="18"/>
  <c r="I12" i="22"/>
  <c r="J8" i="19"/>
  <c r="I22" i="22"/>
  <c r="F12" i="5"/>
  <c r="C13" i="5" a="1"/>
  <c r="C13" i="5"/>
  <c r="J32" i="22"/>
  <c r="D13" i="5"/>
  <c r="I8" i="20"/>
  <c r="H32" i="22"/>
  <c r="E13" i="5"/>
  <c r="J8" i="20"/>
  <c r="I32" i="22"/>
  <c r="F13" i="5"/>
  <c r="C14" i="5" a="1"/>
  <c r="C14" i="5"/>
  <c r="J42" i="22"/>
  <c r="D14" i="5"/>
  <c r="I8" i="21"/>
  <c r="H42" i="22"/>
  <c r="E14" i="5"/>
  <c r="J8" i="21"/>
  <c r="I42" i="22"/>
  <c r="F14" i="5"/>
  <c r="C15" i="5" a="1"/>
  <c r="C15" i="5"/>
  <c r="D15" i="5"/>
  <c r="E15" i="5"/>
  <c r="F15" i="5"/>
  <c r="C16" i="5" a="1"/>
  <c r="C16" i="5"/>
  <c r="D16" i="5"/>
  <c r="E16" i="5"/>
  <c r="F16" i="5"/>
  <c r="C17" i="5" a="1"/>
  <c r="C17" i="5"/>
  <c r="D17" i="5"/>
  <c r="E17" i="5"/>
  <c r="F17" i="5"/>
  <c r="C18" i="5" a="1"/>
  <c r="C18" i="5"/>
  <c r="D18" i="5"/>
  <c r="E18" i="5"/>
  <c r="F18" i="5"/>
  <c r="C19" i="5" a="1"/>
  <c r="C19" i="5"/>
  <c r="D19" i="5"/>
  <c r="E19" i="5"/>
  <c r="F19" i="5"/>
  <c r="C20" i="5" a="1"/>
  <c r="C20" i="5"/>
  <c r="D20" i="5"/>
  <c r="E20" i="5"/>
  <c r="F20" i="5"/>
  <c r="C21" i="5" a="1"/>
  <c r="C21" i="5"/>
  <c r="D21" i="5"/>
  <c r="E21" i="5"/>
  <c r="F21" i="5"/>
  <c r="C22" i="5" a="1"/>
  <c r="C22" i="5"/>
  <c r="D22" i="5"/>
  <c r="E22" i="5"/>
  <c r="F22" i="5"/>
  <c r="C23" i="5" a="1"/>
  <c r="C23" i="5"/>
  <c r="D23" i="5"/>
  <c r="E23" i="5"/>
  <c r="F23" i="5"/>
  <c r="C24" i="5" a="1"/>
  <c r="C24" i="5"/>
  <c r="D24" i="5"/>
  <c r="E24" i="5"/>
  <c r="F24" i="5"/>
  <c r="C25" i="5" a="1"/>
  <c r="C25" i="5"/>
  <c r="D25" i="5"/>
  <c r="E25" i="5"/>
  <c r="F25" i="5"/>
  <c r="C26" i="5" a="1"/>
  <c r="C26" i="5"/>
  <c r="D26" i="5"/>
  <c r="E26" i="5"/>
  <c r="F26" i="5"/>
  <c r="C27" i="5" a="1"/>
  <c r="C27" i="5"/>
  <c r="D27" i="5"/>
  <c r="E27" i="5"/>
  <c r="F27" i="5"/>
  <c r="C28" i="5" a="1"/>
  <c r="C28" i="5"/>
  <c r="D28" i="5"/>
  <c r="E28" i="5"/>
  <c r="F28" i="5"/>
  <c r="C29" i="5" a="1"/>
  <c r="C29" i="5"/>
  <c r="D29" i="5"/>
  <c r="E29" i="5"/>
  <c r="F29" i="5"/>
  <c r="C30" i="5" a="1"/>
  <c r="C30" i="5"/>
  <c r="D30" i="5"/>
  <c r="E30" i="5"/>
  <c r="F30" i="5"/>
  <c r="C31" i="5" a="1"/>
  <c r="C31" i="5"/>
  <c r="D31" i="5"/>
  <c r="E31" i="5"/>
  <c r="F31" i="5"/>
  <c r="C32" i="5" a="1"/>
  <c r="C32" i="5"/>
  <c r="D32" i="5"/>
  <c r="E32" i="5"/>
  <c r="F32" i="5"/>
  <c r="C33" i="5" a="1"/>
  <c r="C33" i="5"/>
  <c r="D33" i="5"/>
  <c r="E33" i="5"/>
  <c r="F33" i="5"/>
  <c r="C34" i="5" a="1"/>
  <c r="C34" i="5"/>
  <c r="D34" i="5"/>
  <c r="E34" i="5"/>
  <c r="F34" i="5"/>
  <c r="C35" i="5" a="1"/>
  <c r="C35" i="5"/>
  <c r="D35" i="5"/>
  <c r="E35" i="5"/>
  <c r="F35" i="5"/>
  <c r="C36" i="5" a="1"/>
  <c r="C36" i="5"/>
  <c r="D36" i="5"/>
  <c r="E36" i="5"/>
  <c r="F36" i="5"/>
  <c r="C37" i="5" a="1"/>
  <c r="C37" i="5"/>
  <c r="D37" i="5"/>
  <c r="E37" i="5"/>
  <c r="F37" i="5"/>
  <c r="C38" i="5" a="1"/>
  <c r="C38" i="5"/>
  <c r="D38" i="5"/>
  <c r="E38" i="5"/>
  <c r="F38" i="5"/>
  <c r="C39" i="5" a="1"/>
  <c r="C39" i="5"/>
  <c r="D39" i="5"/>
  <c r="E39" i="5"/>
  <c r="F39" i="5"/>
  <c r="C40" i="5" a="1"/>
  <c r="C40" i="5"/>
  <c r="D40" i="5"/>
  <c r="E40" i="5"/>
  <c r="F40" i="5"/>
  <c r="C41" i="5" a="1"/>
  <c r="C41" i="5"/>
  <c r="D41" i="5"/>
  <c r="E41" i="5"/>
  <c r="F41" i="5"/>
  <c r="C42" i="5" a="1"/>
  <c r="C42" i="5"/>
  <c r="D42" i="5"/>
  <c r="E42" i="5"/>
  <c r="F42" i="5"/>
  <c r="C43" i="5" a="1"/>
  <c r="C43" i="5"/>
  <c r="D43" i="5"/>
  <c r="E43" i="5"/>
  <c r="F43" i="5"/>
  <c r="C44" i="5" a="1"/>
  <c r="C44" i="5"/>
  <c r="D44" i="5"/>
  <c r="E44" i="5"/>
  <c r="F44" i="5"/>
  <c r="C45" i="5" a="1"/>
  <c r="C45" i="5"/>
  <c r="D45" i="5"/>
  <c r="E45" i="5"/>
  <c r="F45" i="5"/>
  <c r="C46" i="5" a="1"/>
  <c r="C46" i="5"/>
  <c r="D46" i="5"/>
  <c r="E46" i="5"/>
  <c r="F46" i="5"/>
  <c r="C47" i="5" a="1"/>
  <c r="C47" i="5"/>
  <c r="D47" i="5"/>
  <c r="E47" i="5"/>
  <c r="F47" i="5"/>
  <c r="C48" i="5" a="1"/>
  <c r="C48" i="5"/>
  <c r="D48" i="5"/>
  <c r="E48" i="5"/>
  <c r="F48" i="5"/>
  <c r="C49" i="5" a="1"/>
  <c r="C49" i="5"/>
  <c r="D49" i="5"/>
  <c r="E49" i="5"/>
  <c r="F49" i="5"/>
  <c r="C50" i="5" a="1"/>
  <c r="C50" i="5"/>
  <c r="D50" i="5"/>
  <c r="E50" i="5"/>
  <c r="F50" i="5"/>
  <c r="C51" i="5" a="1"/>
  <c r="C51" i="5"/>
  <c r="D51" i="5"/>
  <c r="E51" i="5"/>
  <c r="F51" i="5"/>
  <c r="C52" i="5" a="1"/>
  <c r="C52" i="5"/>
  <c r="D52" i="5"/>
  <c r="E52" i="5"/>
  <c r="F52" i="5"/>
  <c r="C53" i="5" a="1"/>
  <c r="C53" i="5"/>
  <c r="D53" i="5"/>
  <c r="E53" i="5"/>
  <c r="F53" i="5"/>
  <c r="C54" i="5" a="1"/>
  <c r="C54" i="5"/>
  <c r="D54" i="5"/>
  <c r="E54" i="5"/>
  <c r="F54" i="5"/>
  <c r="C55" i="5" a="1"/>
  <c r="C55" i="5"/>
  <c r="D55" i="5"/>
  <c r="E55" i="5"/>
  <c r="F55" i="5"/>
  <c r="C56" i="5" a="1"/>
  <c r="C56" i="5"/>
  <c r="D56" i="5"/>
  <c r="E56" i="5"/>
  <c r="F56" i="5"/>
  <c r="C57" i="5" a="1"/>
  <c r="C57" i="5"/>
  <c r="D57" i="5"/>
  <c r="E57" i="5"/>
  <c r="F57" i="5"/>
  <c r="C58" i="5" a="1"/>
  <c r="C58" i="5"/>
  <c r="D58" i="5"/>
  <c r="E58" i="5"/>
  <c r="F58" i="5"/>
  <c r="C59" i="5" a="1"/>
  <c r="C59" i="5"/>
  <c r="D59" i="5"/>
  <c r="E59" i="5"/>
  <c r="F59" i="5"/>
  <c r="C60" i="5" a="1"/>
  <c r="C60" i="5"/>
  <c r="D60" i="5"/>
  <c r="E60" i="5"/>
  <c r="F60" i="5"/>
  <c r="C61" i="5" a="1"/>
  <c r="C61" i="5"/>
  <c r="D61" i="5"/>
  <c r="E61" i="5"/>
  <c r="F61" i="5"/>
  <c r="F21" i="18"/>
  <c r="F21" i="19"/>
  <c r="F21" i="20"/>
  <c r="F21" i="21"/>
  <c r="F21" i="4"/>
  <c r="J23" i="22"/>
  <c r="J24" i="22"/>
  <c r="J25" i="22"/>
  <c r="J26" i="22"/>
  <c r="J27" i="22"/>
  <c r="J28" i="22"/>
  <c r="J29" i="22"/>
  <c r="J30" i="22"/>
  <c r="J31" i="22"/>
  <c r="C22" i="22"/>
  <c r="C23" i="22"/>
  <c r="C24" i="22"/>
  <c r="C25" i="22"/>
  <c r="C26" i="22"/>
  <c r="C27" i="22"/>
  <c r="C28" i="22"/>
  <c r="C29" i="22"/>
  <c r="C30" i="22"/>
  <c r="C31" i="22"/>
  <c r="I30" i="7"/>
  <c r="J30" i="7"/>
  <c r="K30" i="7"/>
  <c r="I29" i="7"/>
  <c r="J29" i="7"/>
  <c r="K29" i="7"/>
  <c r="I28" i="7"/>
  <c r="J28" i="7"/>
  <c r="K28" i="7"/>
  <c r="K24" i="22"/>
  <c r="K28" i="22"/>
  <c r="F19" i="21"/>
  <c r="J19" i="21"/>
  <c r="J18" i="4"/>
  <c r="D10" i="6"/>
  <c r="D21" i="7"/>
  <c r="C22" i="7"/>
  <c r="C23" i="7"/>
  <c r="C24" i="7"/>
  <c r="C25" i="7"/>
  <c r="C21" i="7"/>
  <c r="H63" i="16"/>
  <c r="I63" i="16"/>
  <c r="J63" i="16"/>
  <c r="K63" i="16"/>
  <c r="G63" i="16"/>
  <c r="L63" i="16"/>
  <c r="H64" i="5"/>
  <c r="I64" i="5"/>
  <c r="J64" i="5"/>
  <c r="K64" i="5"/>
  <c r="L64" i="5"/>
  <c r="M64" i="5"/>
  <c r="G64" i="5"/>
  <c r="N64" i="5"/>
  <c r="C5" i="22"/>
  <c r="Q16" i="5"/>
  <c r="E7" i="5"/>
  <c r="J10" i="21"/>
  <c r="I44" i="22"/>
  <c r="J10" i="20"/>
  <c r="I34" i="22"/>
  <c r="J10" i="19"/>
  <c r="I24" i="22"/>
  <c r="J10" i="18"/>
  <c r="I14" i="22"/>
  <c r="J10" i="4"/>
  <c r="I4" i="22"/>
  <c r="J9" i="21"/>
  <c r="I43" i="22"/>
  <c r="J9" i="20"/>
  <c r="I33" i="22"/>
  <c r="J9" i="19"/>
  <c r="I23" i="22"/>
  <c r="J9" i="18"/>
  <c r="I13" i="22"/>
  <c r="F19" i="20"/>
  <c r="J19" i="20"/>
  <c r="F19" i="18"/>
  <c r="F19" i="4"/>
  <c r="J11" i="4"/>
  <c r="I5" i="22"/>
  <c r="J8" i="4"/>
  <c r="I2" i="22"/>
  <c r="I11" i="4"/>
  <c r="H5" i="22"/>
  <c r="K2" i="22"/>
  <c r="K3" i="22"/>
  <c r="K4" i="22"/>
  <c r="K5" i="22"/>
  <c r="K6" i="22"/>
  <c r="K7" i="22"/>
  <c r="K8" i="22"/>
  <c r="K9" i="22"/>
  <c r="K10" i="22"/>
  <c r="K11" i="22"/>
  <c r="K12" i="22"/>
  <c r="K13" i="22"/>
  <c r="K14" i="22"/>
  <c r="K15" i="22"/>
  <c r="K16" i="22"/>
  <c r="K17" i="22"/>
  <c r="K18" i="22"/>
  <c r="K19" i="22"/>
  <c r="K20" i="22"/>
  <c r="K21" i="22"/>
  <c r="K22" i="22"/>
  <c r="K23" i="22"/>
  <c r="K25" i="22"/>
  <c r="K26" i="22"/>
  <c r="K27" i="22"/>
  <c r="K29" i="22"/>
  <c r="K30" i="22"/>
  <c r="K31" i="22"/>
  <c r="K32" i="22"/>
  <c r="K33" i="22"/>
  <c r="K34" i="22"/>
  <c r="K35" i="22"/>
  <c r="K36" i="22"/>
  <c r="K37" i="22"/>
  <c r="K38" i="22"/>
  <c r="K39" i="22"/>
  <c r="K40" i="22"/>
  <c r="K41" i="22"/>
  <c r="K42" i="22"/>
  <c r="K43" i="22"/>
  <c r="K44" i="22"/>
  <c r="K45" i="22"/>
  <c r="K46" i="22"/>
  <c r="K47" i="22"/>
  <c r="K48" i="22"/>
  <c r="K49" i="22"/>
  <c r="K50" i="22"/>
  <c r="K51" i="22"/>
  <c r="J2" i="22"/>
  <c r="J4" i="22"/>
  <c r="J5" i="22"/>
  <c r="J6" i="22"/>
  <c r="J7" i="22"/>
  <c r="J8" i="22"/>
  <c r="J9" i="22"/>
  <c r="J10" i="22"/>
  <c r="J11" i="22"/>
  <c r="J13" i="22"/>
  <c r="J14" i="22"/>
  <c r="J11" i="18"/>
  <c r="I15" i="22"/>
  <c r="J15" i="22"/>
  <c r="J12" i="18"/>
  <c r="I16" i="22"/>
  <c r="J16" i="22"/>
  <c r="J13" i="18"/>
  <c r="I17" i="22"/>
  <c r="J17" i="22"/>
  <c r="J14" i="18"/>
  <c r="I18" i="22"/>
  <c r="J18" i="22"/>
  <c r="J15" i="18"/>
  <c r="I19" i="22"/>
  <c r="J19" i="22"/>
  <c r="J16" i="18"/>
  <c r="I20" i="22"/>
  <c r="J20" i="22"/>
  <c r="J17" i="18"/>
  <c r="I21" i="22"/>
  <c r="J21" i="22"/>
  <c r="J11" i="19"/>
  <c r="I25" i="22"/>
  <c r="J12" i="19"/>
  <c r="I26" i="22"/>
  <c r="J13" i="19"/>
  <c r="I27" i="22"/>
  <c r="J14" i="19"/>
  <c r="I28" i="22"/>
  <c r="J15" i="19"/>
  <c r="I29" i="22"/>
  <c r="J16" i="19"/>
  <c r="I30" i="22"/>
  <c r="J17" i="19"/>
  <c r="I31" i="22"/>
  <c r="J33" i="22"/>
  <c r="J34" i="22"/>
  <c r="J11" i="20"/>
  <c r="I35" i="22"/>
  <c r="J35" i="22"/>
  <c r="J12" i="20"/>
  <c r="I36" i="22"/>
  <c r="J36" i="22"/>
  <c r="J13" i="20"/>
  <c r="I37" i="22"/>
  <c r="J37" i="22"/>
  <c r="J14" i="20"/>
  <c r="I38" i="22"/>
  <c r="J38" i="22"/>
  <c r="J15" i="20"/>
  <c r="I39" i="22"/>
  <c r="J39" i="22"/>
  <c r="J16" i="20"/>
  <c r="I40" i="22"/>
  <c r="J40" i="22"/>
  <c r="J17" i="20"/>
  <c r="I41" i="22"/>
  <c r="J41" i="22"/>
  <c r="J43" i="22"/>
  <c r="J44" i="22"/>
  <c r="J11" i="21"/>
  <c r="I45" i="22"/>
  <c r="J45" i="22"/>
  <c r="J12" i="21"/>
  <c r="I46" i="22"/>
  <c r="J46" i="22"/>
  <c r="J13" i="21"/>
  <c r="I47" i="22"/>
  <c r="J47" i="22"/>
  <c r="J14" i="21"/>
  <c r="I48" i="22"/>
  <c r="J48" i="22"/>
  <c r="J15" i="21"/>
  <c r="I49" i="22"/>
  <c r="J49" i="22"/>
  <c r="J16" i="21"/>
  <c r="I50" i="22"/>
  <c r="J50" i="22"/>
  <c r="J17" i="21"/>
  <c r="I51" i="22"/>
  <c r="J51" i="22"/>
  <c r="C2" i="22"/>
  <c r="D2" i="22"/>
  <c r="E2" i="22"/>
  <c r="I8" i="4"/>
  <c r="H2" i="22"/>
  <c r="C3" i="22"/>
  <c r="D3" i="22"/>
  <c r="E3" i="22"/>
  <c r="C4" i="22"/>
  <c r="D4" i="22"/>
  <c r="E4" i="22"/>
  <c r="I10" i="4"/>
  <c r="H4" i="22"/>
  <c r="D5" i="22"/>
  <c r="E5" i="22"/>
  <c r="C6" i="22"/>
  <c r="D6" i="22"/>
  <c r="E6" i="22"/>
  <c r="C7" i="22"/>
  <c r="D7" i="22"/>
  <c r="E7" i="22"/>
  <c r="C8" i="22"/>
  <c r="D8" i="22"/>
  <c r="E8" i="22"/>
  <c r="C9" i="22"/>
  <c r="D9" i="22"/>
  <c r="E9" i="22"/>
  <c r="I15" i="4"/>
  <c r="H9" i="22"/>
  <c r="C10" i="22"/>
  <c r="D10" i="22"/>
  <c r="E10" i="22"/>
  <c r="C11" i="22"/>
  <c r="D11" i="22"/>
  <c r="E11" i="22"/>
  <c r="I17" i="4"/>
  <c r="H11" i="22"/>
  <c r="C12" i="22"/>
  <c r="D12" i="22"/>
  <c r="E12" i="22"/>
  <c r="C13" i="22"/>
  <c r="D13" i="22"/>
  <c r="E13" i="22"/>
  <c r="I9" i="18"/>
  <c r="H13" i="22"/>
  <c r="C14" i="22"/>
  <c r="D14" i="22"/>
  <c r="E14" i="22"/>
  <c r="C15" i="22"/>
  <c r="D15" i="22"/>
  <c r="E15" i="22"/>
  <c r="I11" i="18"/>
  <c r="H15" i="22"/>
  <c r="C16" i="22"/>
  <c r="D16" i="22"/>
  <c r="E16" i="22"/>
  <c r="C17" i="22"/>
  <c r="D17" i="22"/>
  <c r="E17" i="22"/>
  <c r="C18" i="22"/>
  <c r="D18" i="22"/>
  <c r="E18" i="22"/>
  <c r="C19" i="22"/>
  <c r="D19" i="22"/>
  <c r="E19" i="22"/>
  <c r="I15" i="18"/>
  <c r="H19" i="22"/>
  <c r="C20" i="22"/>
  <c r="D20" i="22"/>
  <c r="E20" i="22"/>
  <c r="I16" i="18"/>
  <c r="H20" i="22"/>
  <c r="C21" i="22"/>
  <c r="D21" i="22"/>
  <c r="E21" i="22"/>
  <c r="I17" i="18"/>
  <c r="H21" i="22"/>
  <c r="D22" i="22"/>
  <c r="E22" i="22"/>
  <c r="D23" i="22"/>
  <c r="E23" i="22"/>
  <c r="D24" i="22"/>
  <c r="E24" i="22"/>
  <c r="D25" i="22"/>
  <c r="E25" i="22"/>
  <c r="D26" i="22"/>
  <c r="E26" i="22"/>
  <c r="D27" i="22"/>
  <c r="E27" i="22"/>
  <c r="D28" i="22"/>
  <c r="E28" i="22"/>
  <c r="D29" i="22"/>
  <c r="E29" i="22"/>
  <c r="D30" i="22"/>
  <c r="E30" i="22"/>
  <c r="D31" i="22"/>
  <c r="E31" i="22"/>
  <c r="C32" i="22"/>
  <c r="D32" i="22"/>
  <c r="E32" i="22"/>
  <c r="C33" i="22"/>
  <c r="D33" i="22"/>
  <c r="E33" i="22"/>
  <c r="I9" i="20"/>
  <c r="H33" i="22"/>
  <c r="C34" i="22"/>
  <c r="D34" i="22"/>
  <c r="E34" i="22"/>
  <c r="C35" i="22"/>
  <c r="D35" i="22"/>
  <c r="E35" i="22"/>
  <c r="C36" i="22"/>
  <c r="D36" i="22"/>
  <c r="E36" i="22"/>
  <c r="C37" i="22"/>
  <c r="D37" i="22"/>
  <c r="E37" i="22"/>
  <c r="C38" i="22"/>
  <c r="D38" i="22"/>
  <c r="E38" i="22"/>
  <c r="C39" i="22"/>
  <c r="D39" i="22"/>
  <c r="E39" i="22"/>
  <c r="C40" i="22"/>
  <c r="D40" i="22"/>
  <c r="E40" i="22"/>
  <c r="C41" i="22"/>
  <c r="D41" i="22"/>
  <c r="E41" i="22"/>
  <c r="C42" i="22"/>
  <c r="D42" i="22"/>
  <c r="E42" i="22"/>
  <c r="C43" i="22"/>
  <c r="D43" i="22"/>
  <c r="E43" i="22"/>
  <c r="C44" i="22"/>
  <c r="D44" i="22"/>
  <c r="E44" i="22"/>
  <c r="C45" i="22"/>
  <c r="D45" i="22"/>
  <c r="E45" i="22"/>
  <c r="C46" i="22"/>
  <c r="D46" i="22"/>
  <c r="E46" i="22"/>
  <c r="C47" i="22"/>
  <c r="D47" i="22"/>
  <c r="E47" i="22"/>
  <c r="C48" i="22"/>
  <c r="D48" i="22"/>
  <c r="E48" i="22"/>
  <c r="C49" i="22"/>
  <c r="D49" i="22"/>
  <c r="E49" i="22"/>
  <c r="C50" i="22"/>
  <c r="D50" i="22"/>
  <c r="E50" i="22"/>
  <c r="C51" i="22"/>
  <c r="D51" i="22"/>
  <c r="E51" i="22"/>
  <c r="B43" i="22"/>
  <c r="B44" i="22"/>
  <c r="B45" i="22"/>
  <c r="B46" i="22"/>
  <c r="B47" i="22"/>
  <c r="B48" i="22"/>
  <c r="B49" i="22"/>
  <c r="B50" i="22"/>
  <c r="B51" i="22"/>
  <c r="B42" i="22"/>
  <c r="B33" i="22"/>
  <c r="B34" i="22"/>
  <c r="B35" i="22"/>
  <c r="B36" i="22"/>
  <c r="B37" i="22"/>
  <c r="B38" i="22"/>
  <c r="B39" i="22"/>
  <c r="B40" i="22"/>
  <c r="B41" i="22"/>
  <c r="B32" i="22"/>
  <c r="B23" i="22"/>
  <c r="B24" i="22"/>
  <c r="B25" i="22"/>
  <c r="B26" i="22"/>
  <c r="B27" i="22"/>
  <c r="B28" i="22"/>
  <c r="B29" i="22"/>
  <c r="B30" i="22"/>
  <c r="B31" i="22"/>
  <c r="B22" i="22"/>
  <c r="B13" i="22"/>
  <c r="B14" i="22"/>
  <c r="B15" i="22"/>
  <c r="B16" i="22"/>
  <c r="B17" i="22"/>
  <c r="B18" i="22"/>
  <c r="B19" i="22"/>
  <c r="B20" i="22"/>
  <c r="B21" i="22"/>
  <c r="B12" i="22"/>
  <c r="B10" i="22"/>
  <c r="B11" i="22"/>
  <c r="B3" i="22"/>
  <c r="B4" i="22"/>
  <c r="B5" i="22"/>
  <c r="B6" i="22"/>
  <c r="B7" i="22"/>
  <c r="B8" i="22"/>
  <c r="B9" i="22"/>
  <c r="B2" i="22"/>
  <c r="I12" i="4"/>
  <c r="H6" i="22"/>
  <c r="J12" i="4"/>
  <c r="I6" i="22"/>
  <c r="I13" i="4"/>
  <c r="H7" i="22"/>
  <c r="J13" i="4"/>
  <c r="I7" i="22"/>
  <c r="I14" i="4"/>
  <c r="H8" i="22"/>
  <c r="J14" i="4"/>
  <c r="I8" i="22"/>
  <c r="J15" i="4"/>
  <c r="I9" i="22"/>
  <c r="I16" i="4"/>
  <c r="H10" i="22"/>
  <c r="J16" i="4"/>
  <c r="I10" i="22"/>
  <c r="J17" i="4"/>
  <c r="I11" i="22"/>
  <c r="G18" i="4"/>
  <c r="H18" i="4"/>
  <c r="I18" i="4"/>
  <c r="G19" i="4"/>
  <c r="H19" i="4"/>
  <c r="I19" i="4"/>
  <c r="J19" i="4"/>
  <c r="I19" i="21"/>
  <c r="H19" i="21"/>
  <c r="G19" i="21"/>
  <c r="I18" i="21"/>
  <c r="H18" i="21"/>
  <c r="G18" i="21"/>
  <c r="I17" i="21"/>
  <c r="H51" i="22"/>
  <c r="I16" i="21"/>
  <c r="H50" i="22"/>
  <c r="I15" i="21"/>
  <c r="H49" i="22"/>
  <c r="I14" i="21"/>
  <c r="H48" i="22"/>
  <c r="I13" i="21"/>
  <c r="H47" i="22"/>
  <c r="I12" i="21"/>
  <c r="H46" i="22"/>
  <c r="I11" i="21"/>
  <c r="H45" i="22"/>
  <c r="I10" i="21"/>
  <c r="H44" i="22"/>
  <c r="I9" i="21"/>
  <c r="H43" i="22"/>
  <c r="J7" i="21"/>
  <c r="I7" i="21"/>
  <c r="H7" i="21"/>
  <c r="G7" i="21"/>
  <c r="J6" i="21"/>
  <c r="I6" i="21"/>
  <c r="H6" i="21"/>
  <c r="G6" i="21"/>
  <c r="I19" i="20"/>
  <c r="H19" i="20"/>
  <c r="G19" i="20"/>
  <c r="I18" i="20"/>
  <c r="H18" i="20"/>
  <c r="G18" i="20"/>
  <c r="I17" i="20"/>
  <c r="H41" i="22"/>
  <c r="I16" i="20"/>
  <c r="H40" i="22"/>
  <c r="I15" i="20"/>
  <c r="H39" i="22"/>
  <c r="I14" i="20"/>
  <c r="H38" i="22"/>
  <c r="I13" i="20"/>
  <c r="H37" i="22"/>
  <c r="I12" i="20"/>
  <c r="H36" i="22"/>
  <c r="I11" i="20"/>
  <c r="H35" i="22"/>
  <c r="I10" i="20"/>
  <c r="H34" i="22"/>
  <c r="J7" i="20"/>
  <c r="I7" i="20"/>
  <c r="H7" i="20"/>
  <c r="G7" i="20"/>
  <c r="J6" i="20"/>
  <c r="I6" i="20"/>
  <c r="H6" i="20"/>
  <c r="G6" i="20"/>
  <c r="I19" i="19"/>
  <c r="H19" i="19"/>
  <c r="G19" i="19"/>
  <c r="I18" i="19"/>
  <c r="H18" i="19"/>
  <c r="G18" i="19"/>
  <c r="I17" i="19"/>
  <c r="H31" i="22"/>
  <c r="I16" i="19"/>
  <c r="H30" i="22"/>
  <c r="I15" i="19"/>
  <c r="H29" i="22"/>
  <c r="I14" i="19"/>
  <c r="H28" i="22"/>
  <c r="I13" i="19"/>
  <c r="H27" i="22"/>
  <c r="I12" i="19"/>
  <c r="H26" i="22"/>
  <c r="I11" i="19"/>
  <c r="H25" i="22"/>
  <c r="I10" i="19"/>
  <c r="H24" i="22"/>
  <c r="I9" i="19"/>
  <c r="H23" i="22"/>
  <c r="J7" i="19"/>
  <c r="I7" i="19"/>
  <c r="H7" i="19"/>
  <c r="G7" i="19"/>
  <c r="J6" i="19"/>
  <c r="I6" i="19"/>
  <c r="H6" i="19"/>
  <c r="G6" i="19"/>
  <c r="I19" i="18"/>
  <c r="H19" i="18"/>
  <c r="G19" i="18"/>
  <c r="J19" i="18"/>
  <c r="I18" i="18"/>
  <c r="H18" i="18"/>
  <c r="G18" i="18"/>
  <c r="I14" i="18"/>
  <c r="H18" i="22"/>
  <c r="I13" i="18"/>
  <c r="H17" i="22"/>
  <c r="I12" i="18"/>
  <c r="H16" i="22"/>
  <c r="I10" i="18"/>
  <c r="H14" i="22"/>
  <c r="J7" i="18"/>
  <c r="I7" i="18"/>
  <c r="H7" i="18"/>
  <c r="G7" i="18"/>
  <c r="J6" i="18"/>
  <c r="I6" i="18"/>
  <c r="H6" i="18"/>
  <c r="G6" i="18"/>
  <c r="G59" i="17"/>
  <c r="I20" i="6"/>
  <c r="G60" i="17"/>
  <c r="J20" i="6"/>
  <c r="K20" i="6"/>
  <c r="H61" i="16"/>
  <c r="I61" i="16"/>
  <c r="J61" i="16"/>
  <c r="H62" i="16"/>
  <c r="I62" i="16"/>
  <c r="J62" i="16"/>
  <c r="G62" i="16"/>
  <c r="K62" i="16"/>
  <c r="L62" i="16"/>
  <c r="J19" i="6"/>
  <c r="G62" i="5"/>
  <c r="H62" i="5"/>
  <c r="I62" i="5"/>
  <c r="J62" i="5"/>
  <c r="K62" i="5"/>
  <c r="G63" i="5"/>
  <c r="H63" i="5"/>
  <c r="I63" i="5"/>
  <c r="J63" i="5"/>
  <c r="K63" i="5"/>
  <c r="M63" i="5"/>
  <c r="L63" i="5"/>
  <c r="K61" i="16"/>
  <c r="G61" i="16"/>
  <c r="M62" i="5"/>
  <c r="L62" i="5"/>
  <c r="E6" i="16"/>
  <c r="Q11" i="5"/>
  <c r="Q12" i="5"/>
  <c r="Q13" i="5"/>
  <c r="Q14" i="5"/>
  <c r="Q15" i="5"/>
  <c r="Q10" i="5"/>
  <c r="C60" i="8"/>
  <c r="C61" i="8"/>
  <c r="C62" i="8"/>
  <c r="C63" i="8"/>
  <c r="C64" i="8"/>
  <c r="C65" i="8"/>
  <c r="C66" i="8"/>
  <c r="C67" i="8"/>
  <c r="C68" i="8"/>
  <c r="C69" i="8"/>
  <c r="C70" i="8"/>
  <c r="C71" i="8"/>
  <c r="C72" i="8"/>
  <c r="C73" i="8"/>
  <c r="C74" i="8"/>
  <c r="C8" i="8"/>
  <c r="N63" i="5"/>
  <c r="J18" i="6"/>
  <c r="N62" i="5"/>
  <c r="I18" i="6"/>
  <c r="K18" i="6"/>
  <c r="C11" i="5" a="1"/>
  <c r="C11" i="5"/>
  <c r="C11" i="16" a="1"/>
  <c r="C11" i="16"/>
  <c r="C17" i="16" a="1"/>
  <c r="C17" i="16"/>
  <c r="C21" i="16" a="1"/>
  <c r="C21" i="16"/>
  <c r="C25" i="16" a="1"/>
  <c r="C25" i="16"/>
  <c r="C29" i="16" a="1"/>
  <c r="C29" i="16"/>
  <c r="C33" i="16" a="1"/>
  <c r="C33" i="16"/>
  <c r="C37" i="16" a="1"/>
  <c r="C37" i="16"/>
  <c r="C41" i="16" a="1"/>
  <c r="C41" i="16"/>
  <c r="C10" i="16" a="1"/>
  <c r="C10" i="16"/>
  <c r="C16" i="16" a="1"/>
  <c r="C16" i="16"/>
  <c r="C20" i="16" a="1"/>
  <c r="C20" i="16"/>
  <c r="C24" i="16" a="1"/>
  <c r="C24" i="16"/>
  <c r="C28" i="16" a="1"/>
  <c r="C28" i="16"/>
  <c r="C32" i="16" a="1"/>
  <c r="C32" i="16"/>
  <c r="C36" i="16" a="1"/>
  <c r="C36" i="16"/>
  <c r="C40" i="16" a="1"/>
  <c r="C40" i="16"/>
  <c r="C44" i="16" a="1"/>
  <c r="C44" i="16"/>
  <c r="C48" i="16" a="1"/>
  <c r="C48" i="16"/>
  <c r="C52" i="16" a="1"/>
  <c r="C52" i="16"/>
  <c r="C18" i="16" a="1"/>
  <c r="C18" i="16"/>
  <c r="C26" i="16" a="1"/>
  <c r="C26" i="16"/>
  <c r="C34" i="16" a="1"/>
  <c r="C34" i="16"/>
  <c r="C42" i="16" a="1"/>
  <c r="C42" i="16"/>
  <c r="C46" i="16" a="1"/>
  <c r="C46" i="16"/>
  <c r="C53" i="16" a="1"/>
  <c r="C53" i="16"/>
  <c r="C55" i="16" a="1"/>
  <c r="C55" i="16"/>
  <c r="C59" i="16" a="1"/>
  <c r="C59" i="16"/>
  <c r="C11" i="17" a="1"/>
  <c r="C11" i="17"/>
  <c r="C13" i="17" a="1"/>
  <c r="C13" i="17"/>
  <c r="C17" i="17" a="1"/>
  <c r="C17" i="17"/>
  <c r="C21" i="17" a="1"/>
  <c r="C21" i="17"/>
  <c r="C25" i="17" a="1"/>
  <c r="C25" i="17"/>
  <c r="C29" i="17" a="1"/>
  <c r="C29" i="17"/>
  <c r="C33" i="17" a="1"/>
  <c r="C33" i="17"/>
  <c r="C37" i="17" a="1"/>
  <c r="C37" i="17"/>
  <c r="C41" i="17" a="1"/>
  <c r="C41" i="17"/>
  <c r="C45" i="17" a="1"/>
  <c r="C45" i="17"/>
  <c r="C49" i="17" a="1"/>
  <c r="C49" i="17"/>
  <c r="C53" i="17" a="1"/>
  <c r="C53" i="17"/>
  <c r="C57" i="17" a="1"/>
  <c r="C57" i="17"/>
  <c r="C12" i="16" a="1"/>
  <c r="C12" i="16"/>
  <c r="C19" i="16" a="1"/>
  <c r="C19" i="16"/>
  <c r="C27" i="16" a="1"/>
  <c r="C27" i="16"/>
  <c r="C35" i="16" a="1"/>
  <c r="C35" i="16"/>
  <c r="C43" i="16" a="1"/>
  <c r="C43" i="16"/>
  <c r="C50" i="16" a="1"/>
  <c r="C50" i="16"/>
  <c r="C58" i="16" a="1"/>
  <c r="C58" i="16"/>
  <c r="C10" i="17" a="1"/>
  <c r="C10" i="17"/>
  <c r="C12" i="17" a="1"/>
  <c r="C12" i="17"/>
  <c r="C16" i="17" a="1"/>
  <c r="C16" i="17"/>
  <c r="C20" i="17" a="1"/>
  <c r="C20" i="17"/>
  <c r="C24" i="17" a="1"/>
  <c r="C24" i="17"/>
  <c r="C28" i="17" a="1"/>
  <c r="C28" i="17"/>
  <c r="C32" i="17" a="1"/>
  <c r="C32" i="17"/>
  <c r="C36" i="17" a="1"/>
  <c r="C36" i="17"/>
  <c r="C40" i="17" a="1"/>
  <c r="C40" i="17"/>
  <c r="C44" i="17" a="1"/>
  <c r="C44" i="17"/>
  <c r="C48" i="17" a="1"/>
  <c r="C48" i="17"/>
  <c r="C52" i="17" a="1"/>
  <c r="C52" i="17"/>
  <c r="C56" i="17" a="1"/>
  <c r="C56" i="17"/>
  <c r="C13" i="16" a="1"/>
  <c r="C13" i="16"/>
  <c r="C14" i="16" a="1"/>
  <c r="C14" i="16"/>
  <c r="C22" i="16" a="1"/>
  <c r="C22" i="16"/>
  <c r="C30" i="16" a="1"/>
  <c r="C30" i="16"/>
  <c r="C38" i="16" a="1"/>
  <c r="C38" i="16"/>
  <c r="C45" i="16" a="1"/>
  <c r="C45" i="16"/>
  <c r="C47" i="16" a="1"/>
  <c r="C47" i="16"/>
  <c r="C54" i="16" a="1"/>
  <c r="C54" i="16"/>
  <c r="C57" i="16" a="1"/>
  <c r="C57" i="16"/>
  <c r="C9" i="17" a="1"/>
  <c r="C9" i="17"/>
  <c r="C15" i="17" a="1"/>
  <c r="C15" i="17"/>
  <c r="C19" i="17" a="1"/>
  <c r="C19" i="17"/>
  <c r="C23" i="17" a="1"/>
  <c r="C23" i="17"/>
  <c r="C27" i="17" a="1"/>
  <c r="C27" i="17"/>
  <c r="C31" i="17" a="1"/>
  <c r="C31" i="17"/>
  <c r="C35" i="17" a="1"/>
  <c r="C35" i="17"/>
  <c r="C39" i="17" a="1"/>
  <c r="C39" i="17"/>
  <c r="C43" i="17" a="1"/>
  <c r="C43" i="17"/>
  <c r="C47" i="17" a="1"/>
  <c r="C47" i="17"/>
  <c r="C51" i="17" a="1"/>
  <c r="C51" i="17"/>
  <c r="C55" i="17" a="1"/>
  <c r="C55" i="17"/>
  <c r="C31" i="16" a="1"/>
  <c r="C31" i="16"/>
  <c r="C49" i="16" a="1"/>
  <c r="C49" i="16"/>
  <c r="C56" i="16" a="1"/>
  <c r="C56" i="16"/>
  <c r="C8" i="17" a="1"/>
  <c r="C8" i="17"/>
  <c r="C18" i="17" a="1"/>
  <c r="C18" i="17"/>
  <c r="C34" i="17" a="1"/>
  <c r="C34" i="17"/>
  <c r="C50" i="17" a="1"/>
  <c r="C50" i="17"/>
  <c r="C58" i="17" a="1"/>
  <c r="C58" i="17"/>
  <c r="C23" i="16" a="1"/>
  <c r="C23" i="16"/>
  <c r="C51" i="16" a="1"/>
  <c r="C51" i="16"/>
  <c r="C14" i="17" a="1"/>
  <c r="C14" i="17"/>
  <c r="C30" i="17" a="1"/>
  <c r="C30" i="17"/>
  <c r="C46" i="17" a="1"/>
  <c r="C46" i="17"/>
  <c r="C15" i="16" a="1"/>
  <c r="C15" i="16"/>
  <c r="C26" i="17" a="1"/>
  <c r="C26" i="17"/>
  <c r="C42" i="17" a="1"/>
  <c r="C42" i="17"/>
  <c r="C60" i="16" a="1"/>
  <c r="C60" i="16"/>
  <c r="C39" i="16" a="1"/>
  <c r="C39" i="16"/>
  <c r="C54" i="17" a="1"/>
  <c r="C54" i="17"/>
  <c r="C38" i="17" a="1"/>
  <c r="C38" i="17"/>
  <c r="C22" i="17" a="1"/>
  <c r="C22" i="17"/>
  <c r="L61" i="16"/>
  <c r="I19" i="6"/>
  <c r="K19" i="6"/>
  <c r="F28" i="6"/>
  <c r="F29" i="6"/>
  <c r="F40" i="7"/>
  <c r="F30" i="6"/>
  <c r="F41" i="7"/>
  <c r="F31" i="6"/>
  <c r="F42" i="7"/>
  <c r="F32" i="6"/>
  <c r="F43" i="7"/>
  <c r="D30" i="6"/>
  <c r="D41" i="7"/>
  <c r="D32" i="6"/>
  <c r="D43" i="7"/>
  <c r="F19" i="19"/>
  <c r="J19" i="19"/>
  <c r="F7" i="5"/>
  <c r="D28" i="6"/>
  <c r="E32" i="6"/>
  <c r="E43" i="7"/>
  <c r="E28" i="6"/>
  <c r="D31" i="6"/>
  <c r="D42" i="7"/>
  <c r="E31" i="6"/>
  <c r="E42" i="7"/>
  <c r="E29" i="6"/>
  <c r="E40" i="7"/>
  <c r="D29" i="6"/>
  <c r="D40" i="7"/>
  <c r="E30" i="6"/>
  <c r="E41" i="7"/>
  <c r="D23" i="16"/>
  <c r="F23" i="16"/>
  <c r="E23" i="16"/>
  <c r="D39" i="17"/>
  <c r="E39" i="17"/>
  <c r="F39" i="17"/>
  <c r="D13" i="16"/>
  <c r="F13" i="16"/>
  <c r="E13" i="16"/>
  <c r="D20" i="17"/>
  <c r="F20" i="17"/>
  <c r="E20" i="17"/>
  <c r="E57" i="17"/>
  <c r="F57" i="17"/>
  <c r="D57" i="17"/>
  <c r="D18" i="16"/>
  <c r="E18" i="16"/>
  <c r="F18" i="16"/>
  <c r="D28" i="16"/>
  <c r="E28" i="16"/>
  <c r="F28" i="16"/>
  <c r="D29" i="16"/>
  <c r="F29" i="16"/>
  <c r="E29" i="16"/>
  <c r="D11" i="16"/>
  <c r="F11" i="16"/>
  <c r="E11" i="16"/>
  <c r="D13" i="6"/>
  <c r="D24" i="7"/>
  <c r="J18" i="20"/>
  <c r="D46" i="17"/>
  <c r="F46" i="17"/>
  <c r="E46" i="17"/>
  <c r="D55" i="17"/>
  <c r="E55" i="17"/>
  <c r="F55" i="17"/>
  <c r="D38" i="16"/>
  <c r="E38" i="16"/>
  <c r="F38" i="16"/>
  <c r="D36" i="17"/>
  <c r="F36" i="17"/>
  <c r="E36" i="17"/>
  <c r="D25" i="17"/>
  <c r="E25" i="17"/>
  <c r="F25" i="17"/>
  <c r="D44" i="16"/>
  <c r="E44" i="16"/>
  <c r="F44" i="16"/>
  <c r="D11" i="6"/>
  <c r="D22" i="7"/>
  <c r="J18" i="18"/>
  <c r="D26" i="17"/>
  <c r="E26" i="17"/>
  <c r="F26" i="17"/>
  <c r="D34" i="17"/>
  <c r="E34" i="17"/>
  <c r="F34" i="17"/>
  <c r="D51" i="17"/>
  <c r="E51" i="17"/>
  <c r="F51" i="17"/>
  <c r="D19" i="17"/>
  <c r="E19" i="17"/>
  <c r="F19" i="17"/>
  <c r="D30" i="16"/>
  <c r="E30" i="16"/>
  <c r="F30" i="16"/>
  <c r="E32" i="17"/>
  <c r="D32" i="17"/>
  <c r="F32" i="17"/>
  <c r="D19" i="16"/>
  <c r="F19" i="16"/>
  <c r="E19" i="16"/>
  <c r="D53" i="17"/>
  <c r="E53" i="17"/>
  <c r="F53" i="17"/>
  <c r="D37" i="17"/>
  <c r="E37" i="17"/>
  <c r="F37" i="17"/>
  <c r="D21" i="17"/>
  <c r="E21" i="17"/>
  <c r="F21" i="17"/>
  <c r="D59" i="16"/>
  <c r="F59" i="16"/>
  <c r="E59" i="16"/>
  <c r="D42" i="16"/>
  <c r="E42" i="16"/>
  <c r="F42" i="16"/>
  <c r="D40" i="16"/>
  <c r="E40" i="16"/>
  <c r="F40" i="16"/>
  <c r="D24" i="16"/>
  <c r="E24" i="16"/>
  <c r="F24" i="16"/>
  <c r="D41" i="16"/>
  <c r="F41" i="16"/>
  <c r="E41" i="16"/>
  <c r="D25" i="16"/>
  <c r="F25" i="16"/>
  <c r="E25" i="16"/>
  <c r="D11" i="5"/>
  <c r="C62" i="5"/>
  <c r="C63" i="5"/>
  <c r="F11" i="5"/>
  <c r="E11" i="5"/>
  <c r="D54" i="17"/>
  <c r="F54" i="17"/>
  <c r="E54" i="17"/>
  <c r="D50" i="17"/>
  <c r="E50" i="17"/>
  <c r="F50" i="17"/>
  <c r="D23" i="17"/>
  <c r="E23" i="17"/>
  <c r="F23" i="17"/>
  <c r="D58" i="16"/>
  <c r="E58" i="16"/>
  <c r="F58" i="16"/>
  <c r="D41" i="17"/>
  <c r="E41" i="17"/>
  <c r="F41" i="17"/>
  <c r="D46" i="16"/>
  <c r="E46" i="16"/>
  <c r="F46" i="16"/>
  <c r="D10" i="16"/>
  <c r="C61" i="16"/>
  <c r="F10" i="16"/>
  <c r="E10" i="16"/>
  <c r="D39" i="16"/>
  <c r="F39" i="16"/>
  <c r="E39" i="16"/>
  <c r="D49" i="16"/>
  <c r="F49" i="16"/>
  <c r="E49" i="16"/>
  <c r="D35" i="17"/>
  <c r="E35" i="17"/>
  <c r="F35" i="17"/>
  <c r="D54" i="16"/>
  <c r="E54" i="16"/>
  <c r="F54" i="16"/>
  <c r="D48" i="17"/>
  <c r="E48" i="17"/>
  <c r="F48" i="17"/>
  <c r="E16" i="17"/>
  <c r="D16" i="17"/>
  <c r="F16" i="17"/>
  <c r="E39" i="7"/>
  <c r="E33" i="6"/>
  <c r="E44" i="7"/>
  <c r="D14" i="6"/>
  <c r="D25" i="7"/>
  <c r="J18" i="21"/>
  <c r="D60" i="16"/>
  <c r="E60" i="16"/>
  <c r="F60" i="16"/>
  <c r="D15" i="16"/>
  <c r="F15" i="16"/>
  <c r="E15" i="16"/>
  <c r="D14" i="17"/>
  <c r="F14" i="17"/>
  <c r="E14" i="17"/>
  <c r="D18" i="17"/>
  <c r="E18" i="17"/>
  <c r="F18" i="17"/>
  <c r="D31" i="16"/>
  <c r="F31" i="16"/>
  <c r="E31" i="16"/>
  <c r="D47" i="17"/>
  <c r="E47" i="17"/>
  <c r="F47" i="17"/>
  <c r="D31" i="17"/>
  <c r="E31" i="17"/>
  <c r="F31" i="17"/>
  <c r="D15" i="17"/>
  <c r="E15" i="17"/>
  <c r="F15" i="17"/>
  <c r="D47" i="16"/>
  <c r="F47" i="16"/>
  <c r="E47" i="16"/>
  <c r="D22" i="16"/>
  <c r="E22" i="16"/>
  <c r="F22" i="16"/>
  <c r="D44" i="17"/>
  <c r="F44" i="17"/>
  <c r="E44" i="17"/>
  <c r="D28" i="17"/>
  <c r="F28" i="17"/>
  <c r="E28" i="17"/>
  <c r="D12" i="17"/>
  <c r="F12" i="17"/>
  <c r="E12" i="17"/>
  <c r="D43" i="16"/>
  <c r="F43" i="16"/>
  <c r="E43" i="16"/>
  <c r="D12" i="16"/>
  <c r="F12" i="16"/>
  <c r="E12" i="16"/>
  <c r="D49" i="17"/>
  <c r="E49" i="17"/>
  <c r="F49" i="17"/>
  <c r="D33" i="17"/>
  <c r="E33" i="17"/>
  <c r="F33" i="17"/>
  <c r="D17" i="17"/>
  <c r="E17" i="17"/>
  <c r="F17" i="17"/>
  <c r="D55" i="16"/>
  <c r="F55" i="16"/>
  <c r="E55" i="16"/>
  <c r="D34" i="16"/>
  <c r="E34" i="16"/>
  <c r="F34" i="16"/>
  <c r="D52" i="16"/>
  <c r="E52" i="16"/>
  <c r="F52" i="16"/>
  <c r="D36" i="16"/>
  <c r="E36" i="16"/>
  <c r="F36" i="16"/>
  <c r="D20" i="16"/>
  <c r="E20" i="16"/>
  <c r="F20" i="16"/>
  <c r="D37" i="16"/>
  <c r="F37" i="16"/>
  <c r="E37" i="16"/>
  <c r="D21" i="16"/>
  <c r="F21" i="16"/>
  <c r="E21" i="16"/>
  <c r="D33" i="6"/>
  <c r="D44" i="7"/>
  <c r="D39" i="7"/>
  <c r="D42" i="17"/>
  <c r="E42" i="17"/>
  <c r="F42" i="17"/>
  <c r="D56" i="16"/>
  <c r="E56" i="16"/>
  <c r="F56" i="16"/>
  <c r="D57" i="16"/>
  <c r="F57" i="16"/>
  <c r="E57" i="16"/>
  <c r="D52" i="17"/>
  <c r="F52" i="17"/>
  <c r="E52" i="17"/>
  <c r="D27" i="16"/>
  <c r="F27" i="16"/>
  <c r="E27" i="16"/>
  <c r="D11" i="17"/>
  <c r="E11" i="17"/>
  <c r="F11" i="17"/>
  <c r="D12" i="6"/>
  <c r="D23" i="7"/>
  <c r="J18" i="19"/>
  <c r="D22" i="17"/>
  <c r="F22" i="17"/>
  <c r="E22" i="17"/>
  <c r="D30" i="17"/>
  <c r="F30" i="17"/>
  <c r="E30" i="17"/>
  <c r="D50" i="16"/>
  <c r="E50" i="16"/>
  <c r="F50" i="16"/>
  <c r="F33" i="6"/>
  <c r="F44" i="7"/>
  <c r="F39" i="7"/>
  <c r="D38" i="17"/>
  <c r="F38" i="17"/>
  <c r="E38" i="17"/>
  <c r="D51" i="16"/>
  <c r="F51" i="16"/>
  <c r="E51" i="16"/>
  <c r="D58" i="17"/>
  <c r="E58" i="17"/>
  <c r="F58" i="17"/>
  <c r="D8" i="17"/>
  <c r="F8" i="17"/>
  <c r="C59" i="17"/>
  <c r="E8" i="17"/>
  <c r="D43" i="17"/>
  <c r="E43" i="17"/>
  <c r="F43" i="17"/>
  <c r="D27" i="17"/>
  <c r="E27" i="17"/>
  <c r="F27" i="17"/>
  <c r="D9" i="17"/>
  <c r="F9" i="17"/>
  <c r="E9" i="17"/>
  <c r="D45" i="16"/>
  <c r="F45" i="16"/>
  <c r="E45" i="16"/>
  <c r="D14" i="16"/>
  <c r="F14" i="16"/>
  <c r="E14" i="16"/>
  <c r="D56" i="17"/>
  <c r="F56" i="17"/>
  <c r="E56" i="17"/>
  <c r="D40" i="17"/>
  <c r="E40" i="17"/>
  <c r="F40" i="17"/>
  <c r="D24" i="17"/>
  <c r="E24" i="17"/>
  <c r="F24" i="17"/>
  <c r="D10" i="17"/>
  <c r="F10" i="17"/>
  <c r="E10" i="17"/>
  <c r="D35" i="16"/>
  <c r="F35" i="16"/>
  <c r="E35" i="16"/>
  <c r="D45" i="17"/>
  <c r="E45" i="17"/>
  <c r="F45" i="17"/>
  <c r="D29" i="17"/>
  <c r="E29" i="17"/>
  <c r="F29" i="17"/>
  <c r="D13" i="17"/>
  <c r="E13" i="17"/>
  <c r="F13" i="17"/>
  <c r="D53" i="16"/>
  <c r="F53" i="16"/>
  <c r="E53" i="16"/>
  <c r="D26" i="16"/>
  <c r="E26" i="16"/>
  <c r="F26" i="16"/>
  <c r="D48" i="16"/>
  <c r="E48" i="16"/>
  <c r="F48" i="16"/>
  <c r="D32" i="16"/>
  <c r="E32" i="16"/>
  <c r="F32" i="16"/>
  <c r="D16" i="16"/>
  <c r="E16" i="16"/>
  <c r="F16" i="16"/>
  <c r="D33" i="16"/>
  <c r="F33" i="16"/>
  <c r="E33" i="16"/>
  <c r="F17" i="16"/>
  <c r="E17" i="16"/>
  <c r="D17" i="16"/>
  <c r="W12" i="16"/>
  <c r="V11" i="16"/>
  <c r="X11" i="16"/>
  <c r="W11" i="16"/>
  <c r="W14" i="16"/>
  <c r="V14" i="16"/>
  <c r="X14" i="16"/>
  <c r="W13" i="16"/>
  <c r="V13" i="16"/>
  <c r="X13" i="16"/>
  <c r="X12" i="16"/>
  <c r="V15" i="16"/>
  <c r="V12" i="16"/>
  <c r="X15" i="16"/>
  <c r="W15" i="16"/>
  <c r="W11" i="5"/>
  <c r="V11" i="5"/>
  <c r="X11" i="5"/>
  <c r="W12" i="5"/>
  <c r="W13" i="5"/>
  <c r="W13" i="17"/>
  <c r="P30" i="6"/>
  <c r="V13" i="5"/>
  <c r="X13" i="5"/>
  <c r="X12" i="5"/>
  <c r="X12" i="17"/>
  <c r="Q29" i="6"/>
  <c r="V12" i="5"/>
  <c r="V12" i="17"/>
  <c r="O29" i="6"/>
  <c r="W15" i="5"/>
  <c r="V15" i="5"/>
  <c r="X15" i="5"/>
  <c r="V14" i="5"/>
  <c r="V14" i="17"/>
  <c r="O31" i="6"/>
  <c r="X14" i="5"/>
  <c r="W14" i="5"/>
  <c r="W14" i="17"/>
  <c r="P31" i="6"/>
  <c r="W12" i="17"/>
  <c r="W15" i="17"/>
  <c r="V15" i="17"/>
  <c r="X15" i="17"/>
  <c r="W11" i="17"/>
  <c r="W16" i="17"/>
  <c r="X11" i="17"/>
  <c r="X14" i="17"/>
  <c r="V13" i="17"/>
  <c r="X13" i="17"/>
  <c r="V11" i="17"/>
  <c r="V16" i="17"/>
  <c r="P29" i="6"/>
  <c r="X16" i="16"/>
  <c r="Q32" i="6"/>
  <c r="O32" i="6"/>
  <c r="Q30" i="6"/>
  <c r="X16" i="5"/>
  <c r="Q28" i="6"/>
  <c r="V16" i="16"/>
  <c r="P28" i="6"/>
  <c r="W16" i="5"/>
  <c r="W16" i="16"/>
  <c r="X16" i="17"/>
  <c r="Q31" i="6"/>
  <c r="P32" i="6"/>
  <c r="O30" i="6"/>
  <c r="O28" i="6"/>
  <c r="V16" i="5"/>
  <c r="R32" i="6"/>
  <c r="I32" i="6"/>
  <c r="I43" i="7"/>
  <c r="R28" i="6"/>
  <c r="J28" i="6"/>
  <c r="J39" i="7"/>
  <c r="P33" i="6"/>
  <c r="Q33" i="6"/>
  <c r="K32" i="6"/>
  <c r="K43" i="7"/>
  <c r="I28" i="6"/>
  <c r="I39" i="7"/>
  <c r="O33" i="6"/>
  <c r="R30" i="6"/>
  <c r="J30" i="6"/>
  <c r="J41" i="7"/>
  <c r="I30" i="6"/>
  <c r="I41" i="7"/>
  <c r="J32" i="6"/>
  <c r="J43" i="7"/>
  <c r="R31" i="6"/>
  <c r="R29" i="6"/>
  <c r="K29" i="6"/>
  <c r="K40" i="7"/>
  <c r="I29" i="6"/>
  <c r="I40" i="7"/>
  <c r="R33" i="6"/>
  <c r="K28" i="6"/>
  <c r="K39" i="7"/>
  <c r="J31" i="6"/>
  <c r="J42" i="7"/>
  <c r="I31" i="6"/>
  <c r="I42" i="7"/>
  <c r="J29" i="6"/>
  <c r="J40" i="7"/>
  <c r="K30" i="6"/>
  <c r="K41" i="7"/>
  <c r="K31" i="6"/>
  <c r="K42" i="7"/>
</calcChain>
</file>

<file path=xl/sharedStrings.xml><?xml version="1.0" encoding="utf-8"?>
<sst xmlns="http://schemas.openxmlformats.org/spreadsheetml/2006/main" count="503" uniqueCount="198">
  <si>
    <t>¿Puedo añadir más filas y columnas en la hoja de cálculo?</t>
  </si>
  <si>
    <t>Es muy recomendable que utilice la estructura presentada rápida, ya que hay varias fórmulas que pueden verse afectadas por la adición de filas y columnas. Además, para facilitar la finalización mantener la hoja de trabajo desbloqueado sólo en lugares que llenar.</t>
  </si>
  <si>
    <t>¿Puedo eliminar las líneas?</t>
  </si>
  <si>
    <t>Son advertencias acerca de cómo su proyección es. De ellos, se puede refinar sus proyecciones y considerar medidas más agresivas para hacer su diseño más agresivo.</t>
  </si>
  <si>
    <t>¿Cuáles son las alertas?</t>
  </si>
  <si>
    <t>Cómo desbloquear la hoja de cálculo?</t>
  </si>
  <si>
    <t>Solo tienes que introducir el menú superior "revisión" y seleccione la hoja de desbloqueo elemento en el grupo Cambios. Las hojas de cálculo no tienen contraseñas solo se bloquean para mejorar la usabilidad de ellos.</t>
  </si>
  <si>
    <t>Esta hoja de trabajo puede ser presentado a las instituciones financieras?</t>
  </si>
  <si>
    <t>Sí. Sin embargo, estos datos no garantizan aprobado o no aprobado por estas instituciones. Se utiliza como datos suplementarios.</t>
  </si>
  <si>
    <t>Cómo cambiar el tamaño de una columna o fila de la hoja de cálculo?</t>
  </si>
  <si>
    <t>Con la hoja de cálculo de desbloqueo (véase la pregunta 5), ​​haga clic en el número de línea con el botón diretiro y elija la opción altura de la fila en el caso de líneas o la letra de la columna con el botón derecho y seleccione la opción de ancho de columna en el caso columnas.</t>
  </si>
  <si>
    <t>¿Cómo se imprime una hoja de cálculo?</t>
  </si>
  <si>
    <t>¿Cómo cambio la moneda de la hoja de cálculo?</t>
  </si>
  <si>
    <t>Escoja la opción de archivo y vaya a imprimir artículo en su menú superior.</t>
  </si>
  <si>
    <t>Seleccione los campos que desea cambiar la moneda. Haga clic en el botón derecho elegir Formato de celdas. Cambiar el símbolo para el formato que desee en la ficha Número.</t>
  </si>
  <si>
    <t>Ciclo PDCA hoja de cálculo 3.0</t>
  </si>
  <si>
    <t>La metodología PDCA implementará una cultura de mejora continua en los procesos de su empresa!</t>
  </si>
  <si>
    <t>Hoja de Plan de Negocios en Excel 3.0</t>
  </si>
  <si>
    <t>Con una hoja de cálculo en Excel plan de negocios puede estructurar su negocio y lo presenta a los inversores con mayor claridad y detalle, lo que es de suma importancia para ellos.</t>
  </si>
  <si>
    <t>Hoja de trabajo Flujo de Caja avanzada 3.0</t>
  </si>
  <si>
    <t>Con esta hoja de cálculo integrada, tendrá la ventaja de utilizar dos hojas de la luz en una sola herramienta. Y se pueden controlar todas sus finanzas de manera sincronizada a su proceso de presupuesto, también puede obtener los resultados desglosados ​​por centros de costos.</t>
  </si>
  <si>
    <t>Hoja de control de inventario</t>
  </si>
  <si>
    <t>Esta hoja de trabajo es una excelente opción para aquellos que se han cansado de perder dinero y tener noches de insomnio por poseer una acción sin la administración. Hemos creado este producto para que usted pueda lograr en un corto período de tiempo, y tener un método de control fiable y fácil de seguir.</t>
  </si>
  <si>
    <t>Hoja Diagrama de Ishikawa</t>
  </si>
  <si>
    <t>Se trata de una hoja de trabajo adecuado para las empresas que necesitan para identificar cuáles son las principales causas de sus problemas y sus efectos.</t>
  </si>
  <si>
    <t>http://luz.vc/ferramentas/planilhas-prontas/planilha-de-diagrama-de-ishikawa/</t>
  </si>
  <si>
    <t>5S</t>
  </si>
  <si>
    <t>1. REGISTRO</t>
  </si>
  <si>
    <t>2. 5S</t>
  </si>
  <si>
    <t>3. 5S AUDITORÍA</t>
  </si>
  <si>
    <t>4. RESULTADOS CONSOLIDADOS</t>
  </si>
  <si>
    <t>5. INFORME DE IMPRESIÓN</t>
  </si>
  <si>
    <t>PREGUNTAS FRECUENTES</t>
  </si>
  <si>
    <t>Consejos para usted</t>
  </si>
  <si>
    <t>EN LA LUZ</t>
  </si>
  <si>
    <t>Haga clic aquí</t>
  </si>
  <si>
    <t>http://luz.vc/ferramentas/planilhas-prontas/planilha-de-diagrama-de-ishikawa/?utm_source=referral&amp;utm_medium=produtos&amp;utm_campaign=5s</t>
  </si>
  <si>
    <t>EVALUAR HOJA DE ESTE y obtenga un 10% de descuento&gt;</t>
  </si>
  <si>
    <t>Haga clic a continuación para seleccionar la pregunta:</t>
  </si>
  <si>
    <t>Vea la respuesta a continuación:</t>
  </si>
  <si>
    <t>1. ¿Puedo agregar más filas y columnas en la hoja de cálculo?</t>
  </si>
  <si>
    <t>HOJA DE TRABAJO</t>
  </si>
  <si>
    <r>
      <t xml:space="preserve">IMPORTANTE: </t>
    </r>
    <r>
      <rPr>
        <b/>
        <sz val="18"/>
        <color rgb="FF333333"/>
        <rFont val="Calibri"/>
        <family val="2"/>
        <scheme val="minor"/>
      </rPr>
      <t>Lea los pasos Y COMPRENDA la hoja de cálculo</t>
    </r>
  </si>
  <si>
    <t>¿Preguntas? Haga clic en los enlaces presentes en la hoja de cálculo para ver vídeos explicativos sobre el método, el llenado y el análisis de cada pestaña!</t>
  </si>
  <si>
    <t>Paso 1</t>
  </si>
  <si>
    <t>REGISTRO</t>
  </si>
  <si>
    <t>Paso 2</t>
  </si>
  <si>
    <t>Paso 3</t>
  </si>
  <si>
    <t>AUDITORÍA 5S</t>
  </si>
  <si>
    <t>Paso 4</t>
  </si>
  <si>
    <t>RESULTADOS CONSOLIDADOS</t>
  </si>
  <si>
    <t>Paso 5</t>
  </si>
  <si>
    <t>INFORME DE IMPRESIÓN</t>
  </si>
  <si>
    <t>MÉTODO KAIZEN - 5S</t>
  </si>
  <si>
    <t>funcionarios</t>
  </si>
  <si>
    <t>Rafael Ávila</t>
  </si>
  <si>
    <t>Filippo Ghermandi</t>
  </si>
  <si>
    <t>Leandro Borges</t>
  </si>
  <si>
    <t>áreas de la empresa</t>
  </si>
  <si>
    <t>mercadeo</t>
  </si>
  <si>
    <t>tecnología</t>
  </si>
  <si>
    <t>Daniel Pereira</t>
  </si>
  <si>
    <t>financiero</t>
  </si>
  <si>
    <t>producción</t>
  </si>
  <si>
    <t>responsable</t>
  </si>
  <si>
    <t>artículo</t>
  </si>
  <si>
    <t>SEIRI: usar el sentido</t>
  </si>
  <si>
    <t>SEITON: ORGANIZACIÓN Sentido</t>
  </si>
  <si>
    <t>Seisou: Sentido LIMPIEZA</t>
  </si>
  <si>
    <t>SEIKETSU: Sentido SALUD</t>
  </si>
  <si>
    <t>SHITSUKE: Sentido de la autodisciplina</t>
  </si>
  <si>
    <t>se organizan los archivos y documentos?</t>
  </si>
  <si>
    <t>Hay flujos establecidos para las actividades de la zona?</t>
  </si>
  <si>
    <t>áreas de tráfico son claras?</t>
  </si>
  <si>
    <t>Equipo, utensilios y área de trabajo limpia?</t>
  </si>
  <si>
    <t>Los empleados mantienen la higiene personal?</t>
  </si>
  <si>
    <t>Hay residuos en general por todo el piso?</t>
  </si>
  <si>
    <t>Los contenedores están limpios y sin residuos aparente?</t>
  </si>
  <si>
    <t>Hay lista de verificación para la limpieza del lugar de trabajo?</t>
  </si>
  <si>
    <t>Lámparas y luminarias están limpios y en buen estado de funcionamiento?</t>
  </si>
  <si>
    <t>Hay objetivos establecidos para las áreas?</t>
  </si>
  <si>
    <t>puntuación total</t>
  </si>
  <si>
    <t>puntuación</t>
  </si>
  <si>
    <t>diario</t>
  </si>
  <si>
    <t>semanal</t>
  </si>
  <si>
    <t>mensual</t>
  </si>
  <si>
    <t>Lista de comprobación de Auditoría 5S</t>
  </si>
  <si>
    <t>sentido</t>
  </si>
  <si>
    <t>segundo</t>
  </si>
  <si>
    <t>tercera</t>
  </si>
  <si>
    <t>cuarto</t>
  </si>
  <si>
    <t>granja</t>
  </si>
  <si>
    <t>viernes</t>
  </si>
  <si>
    <t>sábado</t>
  </si>
  <si>
    <t>domingo</t>
  </si>
  <si>
    <t>1 semana</t>
  </si>
  <si>
    <t>2 semanas</t>
  </si>
  <si>
    <t>3 semanas</t>
  </si>
  <si>
    <t>4 semanas</t>
  </si>
  <si>
    <t>5 semanas</t>
  </si>
  <si>
    <t>1 mes</t>
  </si>
  <si>
    <t>mensual</t>
  </si>
  <si>
    <t>uso</t>
  </si>
  <si>
    <t>organización</t>
  </si>
  <si>
    <t>limpieza</t>
  </si>
  <si>
    <t>Bienestar</t>
  </si>
  <si>
    <t>autodisciplina</t>
  </si>
  <si>
    <t>diario</t>
  </si>
  <si>
    <t>semanal</t>
  </si>
  <si>
    <t>la realización de análisis</t>
  </si>
  <si>
    <t>llevado a cabo</t>
  </si>
  <si>
    <t>El mes tiene el número de semanas?</t>
  </si>
  <si>
    <t>'El S' $ G $ 9: $ G $ 59</t>
  </si>
  <si>
    <t>El S '$ G $ 9! $ H $ 59</t>
  </si>
  <si>
    <t>El S '$ G $ 9! $ I $ 59</t>
  </si>
  <si>
    <t>El S '$ G $ 9! $ J $ 59</t>
  </si>
  <si>
    <t>El S '$ G $ 9! $ $ 59 K</t>
  </si>
  <si>
    <t>Inicio de la semana laboral</t>
  </si>
  <si>
    <t>Fin de semana de trabajo</t>
  </si>
  <si>
    <t>'A-M' $ G $ 10: $ H $ 60</t>
  </si>
  <si>
    <t>'A-M' $ G $ 10: $ I $ 60</t>
  </si>
  <si>
    <t>'A-M' $ G $ 10: $ 60 $ J</t>
  </si>
  <si>
    <t>'A-M' $ G $ 10: $ 60 $ K</t>
  </si>
  <si>
    <t>'A-M' $ G $ 10: $ G $ 60</t>
  </si>
  <si>
    <t>'A-M' $ G $ 10: $ F $ 60</t>
  </si>
  <si>
    <t>No realizado</t>
  </si>
  <si>
    <t>cumplido</t>
  </si>
  <si>
    <t>no realizado</t>
  </si>
  <si>
    <t>%</t>
  </si>
  <si>
    <t>Monitoreo de los Sentidos</t>
  </si>
  <si>
    <t>frecuencia de verificación</t>
  </si>
  <si>
    <t>A medida que el artículo se hace en la empresa</t>
  </si>
  <si>
    <t>'A-D' $ G $ 10: $ G $ 60</t>
  </si>
  <si>
    <t>Calificación de 5 sentidos</t>
  </si>
  <si>
    <t>Frecuencia de las actividades</t>
  </si>
  <si>
    <t>total</t>
  </si>
  <si>
    <t>% Realización de actividades</t>
  </si>
  <si>
    <t>No se aplica</t>
  </si>
  <si>
    <t>INFORME DE LA HOJA</t>
  </si>
  <si>
    <t>MÉTODO Kaizen 5S</t>
  </si>
  <si>
    <t>Método 1. Resultados</t>
  </si>
  <si>
    <t>análisis de frecuencia y control de las actividades</t>
  </si>
  <si>
    <t>Este es el primer paso de la hoja de trabajo. Realizar el registro de los empleados, las áreas de su negocio y puesto a cargo de cada área</t>
  </si>
  <si>
    <t>En esta etapa, se debe realizar la liberación de los elementos de los 5 sentidos abordados en la metodología Kaizen. Establecer un cargo por cada artículo, la frecuencia que cada ocurre en su empresa y describir cómo se hace en su empresa.</t>
  </si>
  <si>
    <t>Hacer una auditoría de 5S para saber si su empresa está actuando de acuerdo a lo que se ha establecido.</t>
  </si>
  <si>
    <t>Analizar los resultados de la liberación 5S y un seguimiento de las actividades.</t>
  </si>
  <si>
    <t>Imprimir un informe con la información principal hoja de cálculo.</t>
  </si>
  <si>
    <t>Sólo los materiales necesarios para la ejecución de los trabajos están disponibles?</t>
  </si>
  <si>
    <t>El patrón de organización tiene en los intercambios de giro?</t>
  </si>
  <si>
    <t>No se hace</t>
  </si>
  <si>
    <t>Está mal hecho</t>
  </si>
  <si>
    <t>Se lleva a cabo como se esperaba</t>
  </si>
  <si>
    <t>Se hace por encima de las expectativas</t>
  </si>
  <si>
    <t>Los materiales son bien abastecido y tener una identificación?</t>
  </si>
  <si>
    <t>Los empleados mantener limpio el escritorio?</t>
  </si>
  <si>
    <t>Los baños y el uso común de vestuarios son limpias y organizado?</t>
  </si>
  <si>
    <t>Los uniformes están limpios y adecuados para su uso?</t>
  </si>
  <si>
    <t>Todos los equipos materiales / trabajo están en perfectas condiciones?</t>
  </si>
  <si>
    <t>El aspecto visual de la sección es agradable?</t>
  </si>
  <si>
    <t>Hay un control de mantenimiento que no haya fugas de aire, agua, aceite o pérdida de energía?</t>
  </si>
  <si>
    <t>artículos de uso diario son accesibles?</t>
  </si>
  <si>
    <t>Hay diagrama de flujo para la eliminación de productos químicos?</t>
  </si>
  <si>
    <t>Información, notas y trabajos innecesarios se desechan o se almacenan correctamente?</t>
  </si>
  <si>
    <t>Hay materiales de todo el lugar de trabajo?</t>
  </si>
  <si>
    <t>Los materiales tienen fácil acceso?</t>
  </si>
  <si>
    <t>se organiza el entorno de trabajo?</t>
  </si>
  <si>
    <t>La comunicación interna de los miembros está bien organizado?</t>
  </si>
  <si>
    <t>La estructura del entorno de trabajo requiere un mantenimiento?</t>
  </si>
  <si>
    <t>¿Hay algún manual de buenas prácticas en el lugar de trabajo?</t>
  </si>
  <si>
    <t>Los métodos de seguridad son claros para todos los empleados?</t>
  </si>
  <si>
    <t>Los documentos están siendo utilizados y los registros están actualizados?</t>
  </si>
  <si>
    <t>Los avisos de emergencia estén claros para todos?</t>
  </si>
  <si>
    <t>Los empleados cumplan con sus obligaciones diarias?</t>
  </si>
  <si>
    <t>La empresa cuenta con un ambiente disciplinado?</t>
  </si>
  <si>
    <t>La gente sabe las reglas de seguridad?</t>
  </si>
  <si>
    <t>Todas las condiciones de la empresa son seguro y libre de accidentes?</t>
  </si>
  <si>
    <t>Como se hace el elemento</t>
  </si>
  <si>
    <t>puntuación máxima</t>
  </si>
  <si>
    <t>puntuacion</t>
  </si>
  <si>
    <t>puntos</t>
  </si>
  <si>
    <t>máximo</t>
  </si>
  <si>
    <t>¡Atención! Su puntuación en Avances Kaizen es un mal nivel. Realiza optimizaciones en los artículos que su empresa no lo hace bien y buscar la realización de las actividades y que superan las expectativas.</t>
  </si>
  <si>
    <t>Eres un buen resultado en la metodología Kaizen, pero todavía no es ideal. Buscar formas de optimizar las actividades que su empresa realiza para lograr un nivel más alto.</t>
  </si>
  <si>
    <t>Felicitaciones! Eres una excelente puntuación en la metodología Kaizen. Continuar con la buena gestión de los procesos y actividades que se realizan en su empresa.</t>
  </si>
  <si>
    <t>Análisis puntuación</t>
  </si>
  <si>
    <t>Resultado análisis de los Sentidos</t>
  </si>
  <si>
    <t>Bienvenido (a). Con esta hoja de cálculo puede tener un control total sobre la gestión de las actividades y procesos de su empresa sobre la base de la metodología Kaizen 5S.</t>
  </si>
  <si>
    <t>Mensual</t>
  </si>
  <si>
    <t>Semanal</t>
  </si>
  <si>
    <t>Diario</t>
  </si>
  <si>
    <t>Realizado</t>
  </si>
  <si>
    <t>No aplicable</t>
  </si>
  <si>
    <r>
      <rPr>
        <b/>
        <sz val="16"/>
        <color theme="1" tint="0.249977111117893"/>
        <rFont val="Calibri"/>
        <family val="2"/>
        <scheme val="minor"/>
      </rPr>
      <t xml:space="preserve">ATENCIÓN: </t>
    </r>
    <r>
      <rPr>
        <sz val="16"/>
        <color theme="1" tint="0.249977111117893"/>
        <rFont val="Calibri"/>
        <family val="2"/>
        <scheme val="minor"/>
      </rPr>
      <t>esta es una hoja de trabajo demostrativa</t>
    </r>
  </si>
  <si>
    <t>Lunes</t>
  </si>
  <si>
    <t>Martes</t>
  </si>
  <si>
    <t>Miércoles</t>
  </si>
  <si>
    <t>Jueves</t>
  </si>
  <si>
    <t>Viernes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</si>
</sst>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3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rgb="FF333333"/>
      <name val="Calibri"/>
      <family val="2"/>
      <scheme val="minor"/>
    </font>
    <font>
      <b/>
      <sz val="28"/>
      <color theme="0"/>
      <name val="Calibri"/>
      <family val="2"/>
      <scheme val="minor"/>
    </font>
    <font>
      <sz val="14"/>
      <color rgb="FF6699CC"/>
      <name val="Calibri"/>
      <family val="2"/>
      <scheme val="minor"/>
    </font>
    <font>
      <sz val="12"/>
      <color rgb="FF6699CC"/>
      <name val="Calibri"/>
      <family val="2"/>
      <scheme val="minor"/>
    </font>
    <font>
      <sz val="14"/>
      <color rgb="FF0563C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595959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B050"/>
      <name val="Calibri"/>
      <family val="2"/>
      <scheme val="minor"/>
    </font>
    <font>
      <sz val="28"/>
      <color rgb="FF333333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48"/>
      <color rgb="FF333333"/>
      <name val="Calibri"/>
      <family val="2"/>
      <scheme val="minor"/>
    </font>
    <font>
      <b/>
      <sz val="18"/>
      <color rgb="FF333333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1"/>
      <color theme="1"/>
      <name val="Arial"/>
      <family val="2"/>
    </font>
    <font>
      <b/>
      <sz val="14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6"/>
      <color rgb="FF666666"/>
      <name val="Calibri"/>
      <family val="2"/>
      <scheme val="minor"/>
    </font>
    <font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 tint="0.1499984740745262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72"/>
      <color theme="1"/>
      <name val="Calibri"/>
      <family val="2"/>
      <scheme val="minor"/>
    </font>
    <font>
      <sz val="36"/>
      <color theme="1"/>
      <name val="Calibri"/>
      <family val="2"/>
    </font>
    <font>
      <sz val="36"/>
      <color theme="0" tint="-0.34998626667073579"/>
      <name val="Calibri"/>
      <family val="2"/>
      <scheme val="minor"/>
    </font>
    <font>
      <sz val="26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sz val="12"/>
      <color rgb="FF006100"/>
      <name val="Calibri"/>
      <family val="2"/>
      <scheme val="minor"/>
    </font>
    <font>
      <b/>
      <sz val="36"/>
      <color theme="1" tint="0.14999847407452621"/>
      <name val="Calibri"/>
      <family val="2"/>
      <scheme val="minor"/>
    </font>
    <font>
      <sz val="16"/>
      <color theme="1" tint="0.249977111117893"/>
      <name val="Calibri"/>
      <family val="2"/>
      <scheme val="minor"/>
    </font>
    <font>
      <b/>
      <sz val="16"/>
      <color theme="1" tint="0.249977111117893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6699CC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3366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</patternFill>
    </fill>
    <fill>
      <patternFill patternType="solid">
        <fgColor rgb="FFFFCC0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ck">
        <color theme="0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8">
    <xf numFmtId="0" fontId="0" fillId="0" borderId="0"/>
    <xf numFmtId="0" fontId="1" fillId="0" borderId="0" applyNumberFormat="0" applyFill="0" applyBorder="0" applyAlignment="0" applyProtection="0"/>
    <xf numFmtId="9" fontId="2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34" fillId="9" borderId="0" applyNumberFormat="0" applyBorder="0" applyAlignment="0" applyProtection="0"/>
  </cellStyleXfs>
  <cellXfs count="97">
    <xf numFmtId="0" fontId="0" fillId="0" borderId="0" xfId="0"/>
    <xf numFmtId="0" fontId="0" fillId="2" borderId="0" xfId="0" applyFill="1"/>
    <xf numFmtId="0" fontId="2" fillId="0" borderId="0" xfId="0" applyFont="1"/>
    <xf numFmtId="0" fontId="0" fillId="0" borderId="0" xfId="0" applyAlignment="1">
      <alignment vertical="center"/>
    </xf>
    <xf numFmtId="0" fontId="0" fillId="4" borderId="0" xfId="0" applyFill="1"/>
    <xf numFmtId="0" fontId="3" fillId="4" borderId="0" xfId="0" applyFont="1" applyFill="1"/>
    <xf numFmtId="0" fontId="0" fillId="0" borderId="0" xfId="0" applyAlignment="1">
      <alignment horizontal="left" vertical="center" wrapText="1" indent="1"/>
    </xf>
    <xf numFmtId="0" fontId="5" fillId="0" borderId="0" xfId="1" applyFont="1" applyAlignment="1">
      <alignment horizontal="left" vertical="center" indent="1"/>
    </xf>
    <xf numFmtId="0" fontId="6" fillId="0" borderId="0" xfId="1" applyFont="1" applyAlignment="1">
      <alignment horizontal="left" vertical="center" indent="1"/>
    </xf>
    <xf numFmtId="0" fontId="7" fillId="4" borderId="0" xfId="0" applyFont="1" applyFill="1" applyAlignment="1">
      <alignment vertical="top"/>
    </xf>
    <xf numFmtId="0" fontId="2" fillId="2" borderId="0" xfId="0" applyFont="1" applyFill="1"/>
    <xf numFmtId="0" fontId="12" fillId="0" borderId="0" xfId="0" applyFont="1"/>
    <xf numFmtId="0" fontId="14" fillId="0" borderId="0" xfId="0" applyFont="1"/>
    <xf numFmtId="0" fontId="16" fillId="0" borderId="0" xfId="0" applyFont="1" applyAlignment="1">
      <alignment vertical="center"/>
    </xf>
    <xf numFmtId="0" fontId="18" fillId="5" borderId="0" xfId="1" applyFont="1" applyFill="1" applyAlignment="1">
      <alignment horizontal="center" vertical="center"/>
    </xf>
    <xf numFmtId="0" fontId="15" fillId="0" borderId="0" xfId="0" applyFont="1" applyAlignment="1">
      <alignment horizontal="left" vertical="center" indent="1"/>
    </xf>
    <xf numFmtId="0" fontId="19" fillId="3" borderId="5" xfId="0" applyFont="1" applyFill="1" applyBorder="1" applyAlignment="1">
      <alignment horizontal="left" vertical="center" indent="1"/>
    </xf>
    <xf numFmtId="0" fontId="19" fillId="6" borderId="7" xfId="0" applyFont="1" applyFill="1" applyBorder="1" applyAlignment="1">
      <alignment horizontal="left" vertical="center" indent="1"/>
    </xf>
    <xf numFmtId="0" fontId="3" fillId="4" borderId="0" xfId="0" applyFont="1" applyFill="1" applyAlignment="1">
      <alignment wrapText="1"/>
    </xf>
    <xf numFmtId="0" fontId="0" fillId="4" borderId="0" xfId="0" applyFill="1" applyAlignment="1">
      <alignment wrapText="1"/>
    </xf>
    <xf numFmtId="0" fontId="0" fillId="0" borderId="0" xfId="0" applyAlignment="1">
      <alignment wrapText="1"/>
    </xf>
    <xf numFmtId="0" fontId="19" fillId="3" borderId="5" xfId="0" applyFont="1" applyFill="1" applyBorder="1" applyAlignment="1">
      <alignment horizontal="left" vertical="center" wrapText="1" indent="1"/>
    </xf>
    <xf numFmtId="0" fontId="19" fillId="3" borderId="12" xfId="0" applyFont="1" applyFill="1" applyBorder="1" applyAlignment="1">
      <alignment horizontal="left" vertical="center" wrapText="1" indent="1"/>
    </xf>
    <xf numFmtId="0" fontId="20" fillId="7" borderId="5" xfId="0" applyFont="1" applyFill="1" applyBorder="1" applyAlignment="1">
      <alignment horizontal="left" vertical="center" indent="1"/>
    </xf>
    <xf numFmtId="0" fontId="19" fillId="6" borderId="9" xfId="0" applyFont="1" applyFill="1" applyBorder="1" applyAlignment="1">
      <alignment vertical="center"/>
    </xf>
    <xf numFmtId="0" fontId="20" fillId="7" borderId="5" xfId="0" applyFont="1" applyFill="1" applyBorder="1" applyAlignment="1">
      <alignment horizontal="left" vertical="center" wrapText="1" indent="1"/>
    </xf>
    <xf numFmtId="0" fontId="23" fillId="0" borderId="10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4" fillId="6" borderId="5" xfId="0" applyFont="1" applyFill="1" applyBorder="1" applyAlignment="1">
      <alignment horizontal="left" vertical="center" wrapText="1" indent="1"/>
    </xf>
    <xf numFmtId="164" fontId="20" fillId="7" borderId="5" xfId="0" applyNumberFormat="1" applyFont="1" applyFill="1" applyBorder="1" applyAlignment="1">
      <alignment horizontal="left" vertical="center" indent="1"/>
    </xf>
    <xf numFmtId="0" fontId="27" fillId="5" borderId="5" xfId="0" applyFont="1" applyFill="1" applyBorder="1" applyAlignment="1">
      <alignment horizontal="left" vertical="center" indent="1"/>
    </xf>
    <xf numFmtId="0" fontId="20" fillId="0" borderId="14" xfId="0" applyFont="1" applyBorder="1" applyAlignment="1">
      <alignment horizontal="left" vertical="center" indent="1"/>
    </xf>
    <xf numFmtId="0" fontId="19" fillId="0" borderId="7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5" fontId="2" fillId="0" borderId="5" xfId="2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19" fillId="6" borderId="8" xfId="0" applyFont="1" applyFill="1" applyBorder="1" applyAlignment="1">
      <alignment vertical="center"/>
    </xf>
    <xf numFmtId="9" fontId="20" fillId="7" borderId="5" xfId="2" applyFont="1" applyFill="1" applyBorder="1" applyAlignment="1">
      <alignment horizontal="left" vertical="center" indent="1"/>
    </xf>
    <xf numFmtId="0" fontId="19" fillId="0" borderId="7" xfId="0" applyFont="1" applyBorder="1" applyAlignment="1">
      <alignment horizontal="left" vertical="center" indent="1"/>
    </xf>
    <xf numFmtId="0" fontId="19" fillId="0" borderId="8" xfId="0" applyFont="1" applyBorder="1" applyAlignment="1">
      <alignment vertical="center"/>
    </xf>
    <xf numFmtId="0" fontId="19" fillId="0" borderId="9" xfId="0" applyFont="1" applyBorder="1" applyAlignment="1">
      <alignment vertical="center"/>
    </xf>
    <xf numFmtId="0" fontId="19" fillId="0" borderId="12" xfId="0" applyFont="1" applyBorder="1" applyAlignment="1">
      <alignment horizontal="left" vertical="center" wrapText="1" indent="1"/>
    </xf>
    <xf numFmtId="0" fontId="2" fillId="0" borderId="5" xfId="0" applyFont="1" applyBorder="1" applyAlignment="1">
      <alignment horizontal="left" vertical="center" indent="1"/>
    </xf>
    <xf numFmtId="0" fontId="30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/>
    <xf numFmtId="0" fontId="32" fillId="0" borderId="0" xfId="0" applyFont="1" applyAlignment="1">
      <alignment vertical="center"/>
    </xf>
    <xf numFmtId="0" fontId="2" fillId="4" borderId="0" xfId="0" applyFont="1" applyFill="1"/>
    <xf numFmtId="0" fontId="2" fillId="0" borderId="0" xfId="0" applyFont="1" applyAlignment="1">
      <alignment wrapText="1"/>
    </xf>
    <xf numFmtId="0" fontId="2" fillId="0" borderId="0" xfId="0" quotePrefix="1" applyFont="1"/>
    <xf numFmtId="0" fontId="33" fillId="4" borderId="0" xfId="0" applyFont="1" applyFill="1"/>
    <xf numFmtId="9" fontId="35" fillId="7" borderId="5" xfId="7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9" fontId="2" fillId="0" borderId="0" xfId="2" applyFont="1"/>
    <xf numFmtId="0" fontId="20" fillId="0" borderId="6" xfId="0" applyFont="1" applyBorder="1" applyAlignment="1" applyProtection="1">
      <alignment horizontal="left" vertical="center" indent="1"/>
      <protection locked="0"/>
    </xf>
    <xf numFmtId="0" fontId="20" fillId="0" borderId="6" xfId="0" applyFont="1" applyBorder="1" applyAlignment="1" applyProtection="1">
      <alignment horizontal="left" vertical="center" wrapText="1" indent="1"/>
      <protection locked="0"/>
    </xf>
    <xf numFmtId="0" fontId="0" fillId="0" borderId="13" xfId="0" applyBorder="1" applyAlignment="1" applyProtection="1">
      <alignment horizontal="left" vertical="center" indent="1"/>
      <protection locked="0"/>
    </xf>
    <xf numFmtId="0" fontId="20" fillId="0" borderId="13" xfId="0" applyFont="1" applyBorder="1" applyAlignment="1" applyProtection="1">
      <alignment horizontal="left" vertical="center" indent="1"/>
      <protection locked="0"/>
    </xf>
    <xf numFmtId="0" fontId="0" fillId="10" borderId="0" xfId="0" applyFill="1"/>
    <xf numFmtId="0" fontId="36" fillId="10" borderId="0" xfId="0" applyFont="1" applyFill="1" applyAlignment="1">
      <alignment vertical="center"/>
    </xf>
    <xf numFmtId="0" fontId="25" fillId="10" borderId="0" xfId="0" applyFont="1" applyFill="1" applyAlignment="1">
      <alignment horizontal="left" vertical="center" wrapText="1"/>
    </xf>
    <xf numFmtId="0" fontId="20" fillId="7" borderId="6" xfId="0" applyFont="1" applyFill="1" applyBorder="1" applyAlignment="1">
      <alignment horizontal="left" vertical="center" indent="1"/>
    </xf>
    <xf numFmtId="0" fontId="0" fillId="7" borderId="0" xfId="0" applyFill="1"/>
    <xf numFmtId="0" fontId="20" fillId="7" borderId="6" xfId="0" applyFont="1" applyFill="1" applyBorder="1" applyAlignment="1">
      <alignment horizontal="left" vertical="center" wrapText="1" indent="1"/>
    </xf>
    <xf numFmtId="0" fontId="20" fillId="7" borderId="11" xfId="0" applyFont="1" applyFill="1" applyBorder="1" applyAlignment="1">
      <alignment horizontal="left" vertical="center" wrapText="1" indent="1"/>
    </xf>
    <xf numFmtId="0" fontId="20" fillId="7" borderId="11" xfId="0" applyFont="1" applyFill="1" applyBorder="1" applyAlignment="1">
      <alignment horizontal="left" vertical="center" indent="1"/>
    </xf>
    <xf numFmtId="0" fontId="0" fillId="7" borderId="13" xfId="0" applyFill="1" applyBorder="1" applyAlignment="1" applyProtection="1">
      <alignment horizontal="left" vertical="center" indent="1"/>
      <protection locked="0"/>
    </xf>
    <xf numFmtId="0" fontId="2" fillId="7" borderId="0" xfId="0" applyFont="1" applyFill="1"/>
    <xf numFmtId="0" fontId="20" fillId="7" borderId="13" xfId="0" applyFont="1" applyFill="1" applyBorder="1" applyAlignment="1">
      <alignment horizontal="left" vertical="center" indent="1"/>
    </xf>
    <xf numFmtId="0" fontId="17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9" fillId="3" borderId="7" xfId="0" applyFont="1" applyFill="1" applyBorder="1" applyAlignment="1">
      <alignment horizontal="left" vertical="center" wrapText="1" indent="1"/>
    </xf>
    <xf numFmtId="0" fontId="19" fillId="3" borderId="8" xfId="0" applyFont="1" applyFill="1" applyBorder="1" applyAlignment="1">
      <alignment horizontal="left" vertical="center" wrapText="1" indent="1"/>
    </xf>
    <xf numFmtId="0" fontId="19" fillId="3" borderId="9" xfId="0" applyFont="1" applyFill="1" applyBorder="1" applyAlignment="1">
      <alignment horizontal="left" vertical="center" wrapText="1" indent="1"/>
    </xf>
    <xf numFmtId="0" fontId="19" fillId="6" borderId="7" xfId="0" applyFont="1" applyFill="1" applyBorder="1" applyAlignment="1">
      <alignment horizontal="left" vertical="center" indent="1"/>
    </xf>
    <xf numFmtId="0" fontId="19" fillId="6" borderId="8" xfId="0" applyFont="1" applyFill="1" applyBorder="1" applyAlignment="1">
      <alignment horizontal="left" vertical="center" indent="1"/>
    </xf>
    <xf numFmtId="0" fontId="19" fillId="6" borderId="9" xfId="0" applyFont="1" applyFill="1" applyBorder="1" applyAlignment="1">
      <alignment horizontal="left" vertical="center" indent="1"/>
    </xf>
    <xf numFmtId="0" fontId="19" fillId="3" borderId="5" xfId="0" applyFont="1" applyFill="1" applyBorder="1" applyAlignment="1">
      <alignment horizontal="left" vertical="center" wrapText="1" indent="1"/>
    </xf>
    <xf numFmtId="0" fontId="19" fillId="6" borderId="5" xfId="0" applyFont="1" applyFill="1" applyBorder="1" applyAlignment="1">
      <alignment horizontal="left" vertical="center" indent="1"/>
    </xf>
    <xf numFmtId="1" fontId="25" fillId="8" borderId="7" xfId="2" applyNumberFormat="1" applyFont="1" applyFill="1" applyBorder="1" applyAlignment="1" applyProtection="1">
      <alignment horizontal="center" vertical="center" wrapText="1"/>
    </xf>
    <xf numFmtId="1" fontId="25" fillId="8" borderId="8" xfId="2" applyNumberFormat="1" applyFont="1" applyFill="1" applyBorder="1" applyAlignment="1" applyProtection="1">
      <alignment horizontal="center" vertical="center" wrapText="1"/>
    </xf>
    <xf numFmtId="0" fontId="25" fillId="7" borderId="7" xfId="0" applyFont="1" applyFill="1" applyBorder="1" applyAlignment="1">
      <alignment horizontal="left" vertical="center" wrapText="1" indent="1"/>
    </xf>
    <xf numFmtId="0" fontId="25" fillId="7" borderId="8" xfId="0" applyFont="1" applyFill="1" applyBorder="1" applyAlignment="1">
      <alignment horizontal="left" vertical="center" wrapText="1" indent="1"/>
    </xf>
    <xf numFmtId="0" fontId="25" fillId="7" borderId="9" xfId="0" applyFont="1" applyFill="1" applyBorder="1" applyAlignment="1">
      <alignment horizontal="left" vertical="center" wrapText="1" indent="1"/>
    </xf>
    <xf numFmtId="0" fontId="31" fillId="0" borderId="0" xfId="0" applyFont="1" applyAlignment="1">
      <alignment horizontal="left" vertical="top"/>
    </xf>
    <xf numFmtId="0" fontId="9" fillId="0" borderId="2" xfId="0" applyFont="1" applyBorder="1" applyAlignment="1">
      <alignment horizontal="left" vertical="center" indent="1"/>
    </xf>
    <xf numFmtId="0" fontId="9" fillId="0" borderId="3" xfId="0" applyFont="1" applyBorder="1" applyAlignment="1">
      <alignment horizontal="left" vertical="center" indent="1"/>
    </xf>
    <xf numFmtId="0" fontId="9" fillId="0" borderId="4" xfId="0" applyFont="1" applyBorder="1" applyAlignment="1">
      <alignment horizontal="left" vertical="center" indent="1"/>
    </xf>
    <xf numFmtId="0" fontId="10" fillId="0" borderId="0" xfId="0" applyFont="1" applyAlignment="1">
      <alignment horizontal="left" vertical="top" wrapText="1" indent="1"/>
    </xf>
    <xf numFmtId="0" fontId="8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</cellXfs>
  <cellStyles count="8"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Good" xfId="7" builtinId="26"/>
    <cellStyle name="Hyperlink" xfId="1" builtinId="8"/>
    <cellStyle name="Normal" xfId="0" builtinId="0"/>
    <cellStyle name="Percent" xfId="2" builtinId="5"/>
  </cellStyles>
  <dxfs count="37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14996795556505021"/>
      </font>
      <fill>
        <patternFill>
          <bgColor theme="0" tint="-4.9989318521683403E-2"/>
        </patternFill>
      </fill>
    </dxf>
    <dxf>
      <font>
        <color theme="1" tint="0.14996795556505021"/>
      </font>
      <fill>
        <patternFill>
          <bgColor theme="0" tint="-4.9989318521683403E-2"/>
        </patternFill>
      </fill>
    </dxf>
    <dxf>
      <font>
        <color theme="1" tint="0.14996795556505021"/>
      </font>
      <fill>
        <patternFill>
          <bgColor theme="0" tint="-4.9989318521683403E-2"/>
        </patternFill>
      </fill>
    </dxf>
    <dxf>
      <font>
        <color theme="1" tint="0.14996795556505021"/>
      </font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14996795556505021"/>
      </font>
      <fill>
        <patternFill>
          <bgColor theme="0" tint="-4.9989318521683403E-2"/>
        </patternFill>
      </fill>
    </dxf>
    <dxf>
      <font>
        <color theme="1" tint="0.14996795556505021"/>
      </font>
      <fill>
        <patternFill>
          <bgColor theme="0" tint="-4.9989318521683403E-2"/>
        </patternFill>
      </fill>
    </dxf>
    <dxf>
      <font>
        <color theme="1" tint="0.14996795556505021"/>
      </font>
      <fill>
        <patternFill>
          <bgColor theme="0" tint="-4.9989318521683403E-2"/>
        </patternFill>
      </fill>
    </dxf>
    <dxf>
      <font>
        <color theme="1" tint="0.14996795556505021"/>
      </font>
      <fill>
        <patternFill>
          <bgColor theme="0" tint="-4.9989318521683403E-2"/>
        </patternFill>
      </fill>
    </dxf>
    <dxf>
      <font>
        <color theme="1" tint="0.14996795556505021"/>
      </font>
      <fill>
        <patternFill>
          <bgColor theme="0" tint="-4.9989318521683403E-2"/>
        </patternFill>
      </fill>
    </dxf>
    <dxf>
      <font>
        <color theme="1" tint="0.14996795556505021"/>
      </font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9" tint="-0.499984740745262"/>
      </font>
      <fill>
        <patternFill>
          <bgColor rgb="FFFFC78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9" tint="-0.499984740745262"/>
      </font>
      <fill>
        <patternFill>
          <bgColor rgb="FFFFC78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9" tint="-0.499984740745262"/>
      </font>
      <fill>
        <patternFill>
          <bgColor rgb="FFFFC78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9" tint="-0.499984740745262"/>
      </font>
      <fill>
        <patternFill>
          <bgColor rgb="FFFFC78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9" tint="-0.499984740745262"/>
      </font>
      <fill>
        <patternFill>
          <bgColor rgb="FFFFC78E"/>
        </patternFill>
      </fill>
    </dxf>
  </dxfs>
  <tableStyles count="0" defaultTableStyle="TableStyleMedium2" defaultPivotStyle="PivotStyleLight16"/>
  <colors>
    <mruColors>
      <color rgb="FFFFC78E"/>
      <color rgb="FF6699CC"/>
      <color rgb="FFFF9900"/>
      <color rgb="FF336699"/>
      <color rgb="FFCC0000"/>
      <color rgb="FF333333"/>
      <color rgb="FF767171"/>
      <color rgb="FF595959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fill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cat>
            <c:strRef>
              <c:f>'RC'!$C$10:$C$14</c:f>
              <c:strCache>
                <c:ptCount val="5"/>
                <c:pt idx="0">
                  <c:v>uso</c:v>
                </c:pt>
                <c:pt idx="1">
                  <c:v>organización</c:v>
                </c:pt>
                <c:pt idx="2">
                  <c:v>limpieza</c:v>
                </c:pt>
                <c:pt idx="3">
                  <c:v>Bienestar</c:v>
                </c:pt>
                <c:pt idx="4">
                  <c:v>autodisciplina</c:v>
                </c:pt>
              </c:strCache>
            </c:strRef>
          </c:cat>
          <c:val>
            <c:numRef>
              <c:f>'RC'!$D$10:$D$14</c:f>
              <c:numCache>
                <c:formatCode>0</c:formatCode>
                <c:ptCount val="5"/>
                <c:pt idx="0">
                  <c:v>3</c:v>
                </c:pt>
                <c:pt idx="1">
                  <c:v>6</c:v>
                </c:pt>
                <c:pt idx="2">
                  <c:v>4</c:v>
                </c:pt>
                <c:pt idx="3">
                  <c:v>5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CC-4B8D-9519-1E6F1C5177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29055328"/>
        <c:axId val="829057648"/>
      </c:radarChart>
      <c:radarChart>
        <c:radarStyle val="marker"/>
        <c:varyColors val="0"/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'RC'!$C$10:$C$14</c:f>
              <c:strCache>
                <c:ptCount val="5"/>
                <c:pt idx="0">
                  <c:v>uso</c:v>
                </c:pt>
                <c:pt idx="1">
                  <c:v>organización</c:v>
                </c:pt>
                <c:pt idx="2">
                  <c:v>limpieza</c:v>
                </c:pt>
                <c:pt idx="3">
                  <c:v>Bienestar</c:v>
                </c:pt>
                <c:pt idx="4">
                  <c:v>autodisciplina</c:v>
                </c:pt>
              </c:strCache>
            </c:strRef>
          </c:cat>
          <c:val>
            <c:numRef>
              <c:f>'RC'!$E$10:$E$14</c:f>
              <c:numCache>
                <c:formatCode>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11CC-4B8D-9519-1E6F1C517792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'RC'!$C$10:$C$14</c:f>
              <c:strCache>
                <c:ptCount val="5"/>
                <c:pt idx="0">
                  <c:v>uso</c:v>
                </c:pt>
                <c:pt idx="1">
                  <c:v>organización</c:v>
                </c:pt>
                <c:pt idx="2">
                  <c:v>limpieza</c:v>
                </c:pt>
                <c:pt idx="3">
                  <c:v>Bienestar</c:v>
                </c:pt>
                <c:pt idx="4">
                  <c:v>autodisciplina</c:v>
                </c:pt>
              </c:strCache>
            </c:strRef>
          </c:cat>
          <c:val>
            <c:numRef>
              <c:f>'RC'!$F$10:$F$14</c:f>
              <c:numCache>
                <c:formatCode>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11CC-4B8D-9519-1E6F1C5177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29055328"/>
        <c:axId val="829057648"/>
      </c:radarChart>
      <c:catAx>
        <c:axId val="8290553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29057648"/>
        <c:crosses val="autoZero"/>
        <c:auto val="1"/>
        <c:lblAlgn val="ctr"/>
        <c:lblOffset val="100"/>
        <c:noMultiLvlLbl val="0"/>
      </c:catAx>
      <c:valAx>
        <c:axId val="829057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29055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 paperSize="9" orientation="landscape" horizontalDpi="0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'RC'!$I$17</c:f>
              <c:strCache>
                <c:ptCount val="1"/>
                <c:pt idx="0">
                  <c:v>llevado a cabo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'RC'!$H$18:$H$20</c:f>
              <c:strCache>
                <c:ptCount val="3"/>
                <c:pt idx="0">
                  <c:v>diario</c:v>
                </c:pt>
                <c:pt idx="1">
                  <c:v>semanal</c:v>
                </c:pt>
                <c:pt idx="2">
                  <c:v>mensual</c:v>
                </c:pt>
              </c:strCache>
            </c:strRef>
          </c:cat>
          <c:val>
            <c:numRef>
              <c:f>'RC'!$I$18:$I$20</c:f>
              <c:numCache>
                <c:formatCode>General</c:formatCode>
                <c:ptCount val="3"/>
                <c:pt idx="0">
                  <c:v>2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91-41F0-B0E4-802240CD1723}"/>
            </c:ext>
          </c:extLst>
        </c:ser>
        <c:ser>
          <c:idx val="1"/>
          <c:order val="1"/>
          <c:tx>
            <c:strRef>
              <c:f>'RC'!$J$17</c:f>
              <c:strCache>
                <c:ptCount val="1"/>
                <c:pt idx="0">
                  <c:v>no realizado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'RC'!$H$18:$H$20</c:f>
              <c:strCache>
                <c:ptCount val="3"/>
                <c:pt idx="0">
                  <c:v>diario</c:v>
                </c:pt>
                <c:pt idx="1">
                  <c:v>semanal</c:v>
                </c:pt>
                <c:pt idx="2">
                  <c:v>mensual</c:v>
                </c:pt>
              </c:strCache>
            </c:strRef>
          </c:cat>
          <c:val>
            <c:numRef>
              <c:f>'RC'!$J$18:$J$20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91-41F0-B0E4-802240CD17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29085216"/>
        <c:axId val="829087536"/>
      </c:barChart>
      <c:catAx>
        <c:axId val="829085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29087536"/>
        <c:crosses val="autoZero"/>
        <c:auto val="1"/>
        <c:lblAlgn val="ctr"/>
        <c:lblOffset val="100"/>
        <c:noMultiLvlLbl val="0"/>
      </c:catAx>
      <c:valAx>
        <c:axId val="8290875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29085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 paperSize="9" orientation="landscape" horizontalDpi="0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C0B-47D2-BC8F-5A70A26993E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C0B-47D2-BC8F-5A70A26993E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C0B-47D2-BC8F-5A70A26993E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C0B-47D2-BC8F-5A70A26993E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C0B-47D2-BC8F-5A70A26993E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'RC'!$C$37:$C$41</c:f>
              <c:strCache>
                <c:ptCount val="5"/>
                <c:pt idx="0">
                  <c:v>uso</c:v>
                </c:pt>
                <c:pt idx="1">
                  <c:v>organización</c:v>
                </c:pt>
                <c:pt idx="2">
                  <c:v>limpieza</c:v>
                </c:pt>
                <c:pt idx="3">
                  <c:v>Bienestar</c:v>
                </c:pt>
                <c:pt idx="4">
                  <c:v>autodisciplina</c:v>
                </c:pt>
              </c:strCache>
            </c:strRef>
          </c:cat>
          <c:val>
            <c:numRef>
              <c:f>'RC'!$F$37:$F$41</c:f>
              <c:numCache>
                <c:formatCode>0%</c:formatCode>
                <c:ptCount val="5"/>
                <c:pt idx="0">
                  <c:v>0.33333333333333331</c:v>
                </c:pt>
                <c:pt idx="1">
                  <c:v>0.66666666666666663</c:v>
                </c:pt>
                <c:pt idx="2">
                  <c:v>0.44444444444444442</c:v>
                </c:pt>
                <c:pt idx="3">
                  <c:v>0.55555555555555558</c:v>
                </c:pt>
                <c:pt idx="4">
                  <c:v>0.44444444444444442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C0B-47D2-BC8F-5A70A26993EC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/>
      </a:pPr>
      <a:endParaRPr lang="es-MX"/>
    </a:p>
  </c:txPr>
  <c:printSettings>
    <c:headerFooter/>
    <c:pageMargins b="0.75" l="0.7" r="0.7" t="0.75" header="0.3" footer="0.3"/>
    <c:pageSetup paperSize="9" orientation="landscape" horizontalDpi="0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fill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cat>
            <c:strRef>
              <c:f>'RC'!$C$10:$C$14</c:f>
              <c:strCache>
                <c:ptCount val="5"/>
                <c:pt idx="0">
                  <c:v>uso</c:v>
                </c:pt>
                <c:pt idx="1">
                  <c:v>organización</c:v>
                </c:pt>
                <c:pt idx="2">
                  <c:v>limpieza</c:v>
                </c:pt>
                <c:pt idx="3">
                  <c:v>Bienestar</c:v>
                </c:pt>
                <c:pt idx="4">
                  <c:v>autodisciplina</c:v>
                </c:pt>
              </c:strCache>
            </c:strRef>
          </c:cat>
          <c:val>
            <c:numRef>
              <c:f>'RC'!$D$10:$D$14</c:f>
              <c:numCache>
                <c:formatCode>0</c:formatCode>
                <c:ptCount val="5"/>
                <c:pt idx="0">
                  <c:v>3</c:v>
                </c:pt>
                <c:pt idx="1">
                  <c:v>6</c:v>
                </c:pt>
                <c:pt idx="2">
                  <c:v>4</c:v>
                </c:pt>
                <c:pt idx="3">
                  <c:v>5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CC-4B8D-9519-1E6F1C5177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29164336"/>
        <c:axId val="829166656"/>
      </c:radarChart>
      <c:radarChart>
        <c:radarStyle val="marker"/>
        <c:varyColors val="0"/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'RC'!$C$10:$C$14</c:f>
              <c:strCache>
                <c:ptCount val="5"/>
                <c:pt idx="0">
                  <c:v>uso</c:v>
                </c:pt>
                <c:pt idx="1">
                  <c:v>organización</c:v>
                </c:pt>
                <c:pt idx="2">
                  <c:v>limpieza</c:v>
                </c:pt>
                <c:pt idx="3">
                  <c:v>Bienestar</c:v>
                </c:pt>
                <c:pt idx="4">
                  <c:v>autodisciplina</c:v>
                </c:pt>
              </c:strCache>
            </c:strRef>
          </c:cat>
          <c:val>
            <c:numRef>
              <c:f>'RC'!$E$10:$E$14</c:f>
              <c:numCache>
                <c:formatCode>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11CC-4B8D-9519-1E6F1C517792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'RC'!$C$10:$C$14</c:f>
              <c:strCache>
                <c:ptCount val="5"/>
                <c:pt idx="0">
                  <c:v>uso</c:v>
                </c:pt>
                <c:pt idx="1">
                  <c:v>organización</c:v>
                </c:pt>
                <c:pt idx="2">
                  <c:v>limpieza</c:v>
                </c:pt>
                <c:pt idx="3">
                  <c:v>Bienestar</c:v>
                </c:pt>
                <c:pt idx="4">
                  <c:v>autodisciplina</c:v>
                </c:pt>
              </c:strCache>
            </c:strRef>
          </c:cat>
          <c:val>
            <c:numRef>
              <c:f>'RC'!$F$10:$F$14</c:f>
              <c:numCache>
                <c:formatCode>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11CC-4B8D-9519-1E6F1C5177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29164336"/>
        <c:axId val="829166656"/>
      </c:radarChart>
      <c:catAx>
        <c:axId val="829164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29166656"/>
        <c:crosses val="autoZero"/>
        <c:auto val="1"/>
        <c:lblAlgn val="ctr"/>
        <c:lblOffset val="100"/>
        <c:noMultiLvlLbl val="0"/>
      </c:catAx>
      <c:valAx>
        <c:axId val="829166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291643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 paperSize="9" orientation="landscape" horizontalDpi="0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'RC'!$I$17</c:f>
              <c:strCache>
                <c:ptCount val="1"/>
                <c:pt idx="0">
                  <c:v>llevado a cabo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'RC'!$H$18:$H$20</c:f>
              <c:strCache>
                <c:ptCount val="3"/>
                <c:pt idx="0">
                  <c:v>diario</c:v>
                </c:pt>
                <c:pt idx="1">
                  <c:v>semanal</c:v>
                </c:pt>
                <c:pt idx="2">
                  <c:v>mensual</c:v>
                </c:pt>
              </c:strCache>
            </c:strRef>
          </c:cat>
          <c:val>
            <c:numRef>
              <c:f>'RC'!$I$18:$I$20</c:f>
              <c:numCache>
                <c:formatCode>General</c:formatCode>
                <c:ptCount val="3"/>
                <c:pt idx="0">
                  <c:v>2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91-41F0-B0E4-802240CD1723}"/>
            </c:ext>
          </c:extLst>
        </c:ser>
        <c:ser>
          <c:idx val="1"/>
          <c:order val="1"/>
          <c:tx>
            <c:strRef>
              <c:f>'RC'!$J$17</c:f>
              <c:strCache>
                <c:ptCount val="1"/>
                <c:pt idx="0">
                  <c:v>no realizado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'RC'!$H$18:$H$20</c:f>
              <c:strCache>
                <c:ptCount val="3"/>
                <c:pt idx="0">
                  <c:v>diario</c:v>
                </c:pt>
                <c:pt idx="1">
                  <c:v>semanal</c:v>
                </c:pt>
                <c:pt idx="2">
                  <c:v>mensual</c:v>
                </c:pt>
              </c:strCache>
            </c:strRef>
          </c:cat>
          <c:val>
            <c:numRef>
              <c:f>'RC'!$J$18:$J$20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91-41F0-B0E4-802240CD17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29192064"/>
        <c:axId val="829194384"/>
      </c:barChart>
      <c:catAx>
        <c:axId val="829192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29194384"/>
        <c:crosses val="autoZero"/>
        <c:auto val="1"/>
        <c:lblAlgn val="ctr"/>
        <c:lblOffset val="100"/>
        <c:noMultiLvlLbl val="0"/>
      </c:catAx>
      <c:valAx>
        <c:axId val="8291943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29192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 paperSize="9" orientation="landscape" horizontalDpi="0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588-4FCA-8783-24319A6666C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588-4FCA-8783-24319A6666C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588-4FCA-8783-24319A6666C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588-4FCA-8783-24319A6666C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5588-4FCA-8783-24319A6666C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'RC'!$C$37:$C$41</c:f>
              <c:strCache>
                <c:ptCount val="5"/>
                <c:pt idx="0">
                  <c:v>uso</c:v>
                </c:pt>
                <c:pt idx="1">
                  <c:v>organización</c:v>
                </c:pt>
                <c:pt idx="2">
                  <c:v>limpieza</c:v>
                </c:pt>
                <c:pt idx="3">
                  <c:v>Bienestar</c:v>
                </c:pt>
                <c:pt idx="4">
                  <c:v>autodisciplina</c:v>
                </c:pt>
              </c:strCache>
            </c:strRef>
          </c:cat>
          <c:val>
            <c:numRef>
              <c:f>'RC'!$F$37:$F$41</c:f>
              <c:numCache>
                <c:formatCode>0%</c:formatCode>
                <c:ptCount val="5"/>
                <c:pt idx="0">
                  <c:v>0.33333333333333331</c:v>
                </c:pt>
                <c:pt idx="1">
                  <c:v>0.66666666666666663</c:v>
                </c:pt>
                <c:pt idx="2">
                  <c:v>0.44444444444444442</c:v>
                </c:pt>
                <c:pt idx="3">
                  <c:v>0.55555555555555558</c:v>
                </c:pt>
                <c:pt idx="4">
                  <c:v>0.44444444444444442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588-4FCA-8783-24319A6666C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/>
      </a:pPr>
      <a:endParaRPr lang="es-MX"/>
    </a:p>
  </c:txPr>
  <c:printSettings>
    <c:headerFooter/>
    <c:pageMargins b="0.75" l="0.7" r="0.7" t="0.75" header="0.3" footer="0.3"/>
    <c:pageSetup paperSize="9" orientation="landscape" horizontalDpi="0" verticalDpi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D&#250;vidas'!B1"/><Relationship Id="rId13" Type="http://schemas.openxmlformats.org/officeDocument/2006/relationships/hyperlink" Target="https://youtu.be/CiKHw9__zd4?list=PLWta3T-QZpj6aL8fBFCUMTH6Fr3Gl2i5-" TargetMode="External"/><Relationship Id="rId18" Type="http://schemas.openxmlformats.org/officeDocument/2006/relationships/hyperlink" Target="https://es.luz.vc/p/hoja-de-calculo-metodo-kaizen-5s-en-excel/" TargetMode="External"/><Relationship Id="rId3" Type="http://schemas.openxmlformats.org/officeDocument/2006/relationships/hyperlink" Target="#'CAD-F'!B1"/><Relationship Id="rId7" Type="http://schemas.openxmlformats.org/officeDocument/2006/relationships/hyperlink" Target="#'RI'!B1"/><Relationship Id="rId12" Type="http://schemas.openxmlformats.org/officeDocument/2006/relationships/image" Target="../media/image2.png"/><Relationship Id="rId17" Type="http://schemas.openxmlformats.org/officeDocument/2006/relationships/hyperlink" Target="https://youtu.be/Lz6nRaqH688?list=PLWta3T-QZpj6aL8fBFCUMTH6Fr3Gl2i5-" TargetMode="External"/><Relationship Id="rId2" Type="http://schemas.openxmlformats.org/officeDocument/2006/relationships/hyperlink" Target="#'INI'!B1"/><Relationship Id="rId16" Type="http://schemas.openxmlformats.org/officeDocument/2006/relationships/hyperlink" Target="https://youtu.be/bzHd3R_xIEk?list=PLWta3T-QZpj6aL8fBFCUMTH6Fr3Gl2i5-" TargetMode="External"/><Relationship Id="rId1" Type="http://schemas.openxmlformats.org/officeDocument/2006/relationships/image" Target="../media/image1.png"/><Relationship Id="rId6" Type="http://schemas.openxmlformats.org/officeDocument/2006/relationships/hyperlink" Target="#'RC'!B1"/><Relationship Id="rId11" Type="http://schemas.openxmlformats.org/officeDocument/2006/relationships/hyperlink" Target="https://youtu.be/iV9IAT4bd8s?list=PLWta3T-QZpj6aL8fBFCUMTH6Fr3Gl2i5-" TargetMode="External"/><Relationship Id="rId5" Type="http://schemas.openxmlformats.org/officeDocument/2006/relationships/hyperlink" Target="#'A-D'!B1"/><Relationship Id="rId15" Type="http://schemas.openxmlformats.org/officeDocument/2006/relationships/hyperlink" Target="https://youtu.be/eCoagm8QGwI?list=PLWta3T-QZpj6aL8fBFCUMTH6Fr3Gl2i5-" TargetMode="External"/><Relationship Id="rId10" Type="http://schemas.openxmlformats.org/officeDocument/2006/relationships/hyperlink" Target="#'Sobre a LUZ'!B1"/><Relationship Id="rId4" Type="http://schemas.openxmlformats.org/officeDocument/2006/relationships/hyperlink" Target="#'S-U'!B1"/><Relationship Id="rId9" Type="http://schemas.openxmlformats.org/officeDocument/2006/relationships/hyperlink" Target="#'Sugest&#245;es'!B1"/><Relationship Id="rId14" Type="http://schemas.openxmlformats.org/officeDocument/2006/relationships/hyperlink" Target="https://youtu.be/_G6qqRA6fXs?list=PLWta3T-QZpj6aL8fBFCUMTH6Fr3Gl2i5-" TargetMode="External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hyperlink" Target="#'D&#250;vidas'!B1"/><Relationship Id="rId13" Type="http://schemas.openxmlformats.org/officeDocument/2006/relationships/hyperlink" Target="https://es.luz.vc/p/hoja-de-calculo-metodo-kaizen-5s-en-excel/" TargetMode="External"/><Relationship Id="rId3" Type="http://schemas.openxmlformats.org/officeDocument/2006/relationships/hyperlink" Target="#'CAD-F'!B1"/><Relationship Id="rId7" Type="http://schemas.openxmlformats.org/officeDocument/2006/relationships/hyperlink" Target="#'RI'!B1"/><Relationship Id="rId12" Type="http://schemas.openxmlformats.org/officeDocument/2006/relationships/hyperlink" Target="#'A-M'!B1"/><Relationship Id="rId2" Type="http://schemas.openxmlformats.org/officeDocument/2006/relationships/hyperlink" Target="#'INI'!B1"/><Relationship Id="rId1" Type="http://schemas.openxmlformats.org/officeDocument/2006/relationships/image" Target="../media/image1.png"/><Relationship Id="rId6" Type="http://schemas.openxmlformats.org/officeDocument/2006/relationships/hyperlink" Target="#'RC'!B1"/><Relationship Id="rId11" Type="http://schemas.openxmlformats.org/officeDocument/2006/relationships/hyperlink" Target="#'A-S'!B1"/><Relationship Id="rId5" Type="http://schemas.openxmlformats.org/officeDocument/2006/relationships/hyperlink" Target="#'A-D'!B1"/><Relationship Id="rId10" Type="http://schemas.openxmlformats.org/officeDocument/2006/relationships/hyperlink" Target="#'Sobre a LUZ'!B1"/><Relationship Id="rId4" Type="http://schemas.openxmlformats.org/officeDocument/2006/relationships/hyperlink" Target="#'S-U'!B1"/><Relationship Id="rId9" Type="http://schemas.openxmlformats.org/officeDocument/2006/relationships/hyperlink" Target="#'Sugest&#245;es'!B1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hyperlink" Target="#'D&#250;vidas'!B1"/><Relationship Id="rId13" Type="http://schemas.openxmlformats.org/officeDocument/2006/relationships/chart" Target="../charts/chart3.xml"/><Relationship Id="rId3" Type="http://schemas.openxmlformats.org/officeDocument/2006/relationships/hyperlink" Target="#'CAD-F'!B1"/><Relationship Id="rId7" Type="http://schemas.openxmlformats.org/officeDocument/2006/relationships/hyperlink" Target="#'RI'!B1"/><Relationship Id="rId12" Type="http://schemas.openxmlformats.org/officeDocument/2006/relationships/chart" Target="../charts/chart2.xml"/><Relationship Id="rId2" Type="http://schemas.openxmlformats.org/officeDocument/2006/relationships/hyperlink" Target="#'INI'!B1"/><Relationship Id="rId1" Type="http://schemas.openxmlformats.org/officeDocument/2006/relationships/image" Target="../media/image1.png"/><Relationship Id="rId6" Type="http://schemas.openxmlformats.org/officeDocument/2006/relationships/hyperlink" Target="#'RC'!B1"/><Relationship Id="rId11" Type="http://schemas.openxmlformats.org/officeDocument/2006/relationships/chart" Target="../charts/chart1.xml"/><Relationship Id="rId5" Type="http://schemas.openxmlformats.org/officeDocument/2006/relationships/hyperlink" Target="#'A-D'!B1"/><Relationship Id="rId10" Type="http://schemas.openxmlformats.org/officeDocument/2006/relationships/hyperlink" Target="#'Sobre a LUZ'!B1"/><Relationship Id="rId4" Type="http://schemas.openxmlformats.org/officeDocument/2006/relationships/hyperlink" Target="#'S-U'!B1"/><Relationship Id="rId9" Type="http://schemas.openxmlformats.org/officeDocument/2006/relationships/hyperlink" Target="#'Sugest&#245;es'!B1"/><Relationship Id="rId14" Type="http://schemas.openxmlformats.org/officeDocument/2006/relationships/hyperlink" Target="https://es.luz.vc/p/hoja-de-calculo-metodo-kaizen-5s-en-excel/" TargetMode="External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hyperlink" Target="#'D&#250;vidas'!B1"/><Relationship Id="rId13" Type="http://schemas.openxmlformats.org/officeDocument/2006/relationships/chart" Target="../charts/chart6.xml"/><Relationship Id="rId3" Type="http://schemas.openxmlformats.org/officeDocument/2006/relationships/hyperlink" Target="#'CAD-F'!B1"/><Relationship Id="rId7" Type="http://schemas.openxmlformats.org/officeDocument/2006/relationships/hyperlink" Target="#'RI'!B1"/><Relationship Id="rId12" Type="http://schemas.openxmlformats.org/officeDocument/2006/relationships/chart" Target="../charts/chart5.xml"/><Relationship Id="rId2" Type="http://schemas.openxmlformats.org/officeDocument/2006/relationships/hyperlink" Target="#'INI'!B1"/><Relationship Id="rId1" Type="http://schemas.openxmlformats.org/officeDocument/2006/relationships/image" Target="../media/image1.png"/><Relationship Id="rId6" Type="http://schemas.openxmlformats.org/officeDocument/2006/relationships/hyperlink" Target="#'RC'!B1"/><Relationship Id="rId11" Type="http://schemas.openxmlformats.org/officeDocument/2006/relationships/chart" Target="../charts/chart4.xml"/><Relationship Id="rId5" Type="http://schemas.openxmlformats.org/officeDocument/2006/relationships/hyperlink" Target="#'A-D'!B1"/><Relationship Id="rId10" Type="http://schemas.openxmlformats.org/officeDocument/2006/relationships/hyperlink" Target="#'Sobre a LUZ'!B1"/><Relationship Id="rId4" Type="http://schemas.openxmlformats.org/officeDocument/2006/relationships/hyperlink" Target="#'S-U'!B1"/><Relationship Id="rId9" Type="http://schemas.openxmlformats.org/officeDocument/2006/relationships/hyperlink" Target="#'Sugest&#245;es'!B1"/><Relationship Id="rId14" Type="http://schemas.openxmlformats.org/officeDocument/2006/relationships/hyperlink" Target="https://es.luz.vc/p/hoja-de-calculo-metodo-kaizen-5s-en-excel/" TargetMode="External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hyperlink" Target="#'D&#250;vidas'!B1"/><Relationship Id="rId13" Type="http://schemas.openxmlformats.org/officeDocument/2006/relationships/hyperlink" Target="http://luz.vc/ferramentas/pacotes/pacote-de-planilhas-para-administrativo-financeiro/?utm_source=referral&amp;utm_medium=produtos&amp;utm_campaign=5s" TargetMode="External"/><Relationship Id="rId3" Type="http://schemas.openxmlformats.org/officeDocument/2006/relationships/hyperlink" Target="#'CAD-F'!B1"/><Relationship Id="rId7" Type="http://schemas.openxmlformats.org/officeDocument/2006/relationships/hyperlink" Target="#'RI'!B1"/><Relationship Id="rId12" Type="http://schemas.openxmlformats.org/officeDocument/2006/relationships/image" Target="../media/image3.png"/><Relationship Id="rId2" Type="http://schemas.openxmlformats.org/officeDocument/2006/relationships/hyperlink" Target="#'INI'!B1"/><Relationship Id="rId1" Type="http://schemas.openxmlformats.org/officeDocument/2006/relationships/image" Target="../media/image1.png"/><Relationship Id="rId6" Type="http://schemas.openxmlformats.org/officeDocument/2006/relationships/hyperlink" Target="#'RC'!B1"/><Relationship Id="rId11" Type="http://schemas.openxmlformats.org/officeDocument/2006/relationships/hyperlink" Target="http://luz.vc/ferramentas/pacotes/pacote-de-planilhas-luz/?utm_source=referral&amp;utm_medium=produtos&amp;utm_campaign=5s" TargetMode="External"/><Relationship Id="rId5" Type="http://schemas.openxmlformats.org/officeDocument/2006/relationships/hyperlink" Target="#'A-D'!B1"/><Relationship Id="rId15" Type="http://schemas.openxmlformats.org/officeDocument/2006/relationships/hyperlink" Target="https://es.luz.vc/p/hoja-de-calculo-metodo-kaizen-5s-en-excel/" TargetMode="External"/><Relationship Id="rId10" Type="http://schemas.openxmlformats.org/officeDocument/2006/relationships/hyperlink" Target="#'Sobre a LUZ'!B1"/><Relationship Id="rId4" Type="http://schemas.openxmlformats.org/officeDocument/2006/relationships/hyperlink" Target="#'S-U'!B1"/><Relationship Id="rId9" Type="http://schemas.openxmlformats.org/officeDocument/2006/relationships/hyperlink" Target="#'Sugest&#245;es'!B1"/><Relationship Id="rId14" Type="http://schemas.openxmlformats.org/officeDocument/2006/relationships/image" Target="../media/image4.png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hyperlink" Target="#'D&#250;vidas'!B1"/><Relationship Id="rId13" Type="http://schemas.openxmlformats.org/officeDocument/2006/relationships/hyperlink" Target="http://luz.vc/ferramentas/pacotes/pacote-de-planilhas-luz/?utm_source=referral&amp;utm_medium=produtos&amp;utm_campaign=5s" TargetMode="External"/><Relationship Id="rId3" Type="http://schemas.openxmlformats.org/officeDocument/2006/relationships/hyperlink" Target="#'CAD-F'!B1"/><Relationship Id="rId7" Type="http://schemas.openxmlformats.org/officeDocument/2006/relationships/hyperlink" Target="#'RI'!B1"/><Relationship Id="rId12" Type="http://schemas.openxmlformats.org/officeDocument/2006/relationships/image" Target="../media/image5.png"/><Relationship Id="rId17" Type="http://schemas.openxmlformats.org/officeDocument/2006/relationships/hyperlink" Target="https://es.luz.vc/p/hoja-de-calculo-metodo-kaizen-5s-en-excel/" TargetMode="External"/><Relationship Id="rId2" Type="http://schemas.openxmlformats.org/officeDocument/2006/relationships/hyperlink" Target="#'INI'!B1"/><Relationship Id="rId16" Type="http://schemas.openxmlformats.org/officeDocument/2006/relationships/image" Target="../media/image4.png"/><Relationship Id="rId1" Type="http://schemas.openxmlformats.org/officeDocument/2006/relationships/image" Target="../media/image1.png"/><Relationship Id="rId6" Type="http://schemas.openxmlformats.org/officeDocument/2006/relationships/hyperlink" Target="#'RC'!B1"/><Relationship Id="rId11" Type="http://schemas.openxmlformats.org/officeDocument/2006/relationships/hyperlink" Target="https://luz.vc/minha-conta/?utm_source=referral&amp;utm_medium=produtos&amp;utm_campaign=5s" TargetMode="External"/><Relationship Id="rId5" Type="http://schemas.openxmlformats.org/officeDocument/2006/relationships/hyperlink" Target="#'A-D'!B1"/><Relationship Id="rId15" Type="http://schemas.openxmlformats.org/officeDocument/2006/relationships/hyperlink" Target="http://luz.vc/ferramentas/pacotes/pacote-de-planilhas-para-administrativo-financeiro/?utm_source=referral&amp;utm_medium=produtos&amp;utm_campaign=5s" TargetMode="External"/><Relationship Id="rId10" Type="http://schemas.openxmlformats.org/officeDocument/2006/relationships/hyperlink" Target="#'Sobre a LUZ'!B1"/><Relationship Id="rId4" Type="http://schemas.openxmlformats.org/officeDocument/2006/relationships/hyperlink" Target="#'S-U'!B1"/><Relationship Id="rId9" Type="http://schemas.openxmlformats.org/officeDocument/2006/relationships/hyperlink" Target="#'Sugest&#245;es'!B1"/><Relationship Id="rId14" Type="http://schemas.openxmlformats.org/officeDocument/2006/relationships/image" Target="../media/image6.pn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hyperlink" Target="#'D&#250;vidas'!B1"/><Relationship Id="rId13" Type="http://schemas.openxmlformats.org/officeDocument/2006/relationships/image" Target="../media/image8.png"/><Relationship Id="rId18" Type="http://schemas.openxmlformats.org/officeDocument/2006/relationships/image" Target="../media/image11.png"/><Relationship Id="rId26" Type="http://schemas.openxmlformats.org/officeDocument/2006/relationships/hyperlink" Target="https://es.luz.vc/p/hoja-de-calculo-metodo-kaizen-5s-en-excel/" TargetMode="External"/><Relationship Id="rId3" Type="http://schemas.openxmlformats.org/officeDocument/2006/relationships/hyperlink" Target="#'CAD-F'!B1"/><Relationship Id="rId21" Type="http://schemas.openxmlformats.org/officeDocument/2006/relationships/image" Target="../media/image13.jpg"/><Relationship Id="rId7" Type="http://schemas.openxmlformats.org/officeDocument/2006/relationships/hyperlink" Target="#'RI'!B1"/><Relationship Id="rId12" Type="http://schemas.openxmlformats.org/officeDocument/2006/relationships/image" Target="../media/image7.png"/><Relationship Id="rId17" Type="http://schemas.openxmlformats.org/officeDocument/2006/relationships/hyperlink" Target="https://twitter.com/luzplanilhas?utm_source=referral&amp;utm_medium=produtos&amp;utm_campaign=5s" TargetMode="External"/><Relationship Id="rId25" Type="http://schemas.openxmlformats.org/officeDocument/2006/relationships/image" Target="../media/image4.png"/><Relationship Id="rId2" Type="http://schemas.openxmlformats.org/officeDocument/2006/relationships/hyperlink" Target="#'INI'!B1"/><Relationship Id="rId16" Type="http://schemas.openxmlformats.org/officeDocument/2006/relationships/image" Target="../media/image10.png"/><Relationship Id="rId20" Type="http://schemas.openxmlformats.org/officeDocument/2006/relationships/image" Target="../media/image12.png"/><Relationship Id="rId1" Type="http://schemas.openxmlformats.org/officeDocument/2006/relationships/image" Target="../media/image1.png"/><Relationship Id="rId6" Type="http://schemas.openxmlformats.org/officeDocument/2006/relationships/hyperlink" Target="#'RC'!B1"/><Relationship Id="rId11" Type="http://schemas.openxmlformats.org/officeDocument/2006/relationships/hyperlink" Target="http://luz.vc/?utm_source=referral&amp;utm_medium=produtos&amp;utm_campaign=5s" TargetMode="External"/><Relationship Id="rId24" Type="http://schemas.openxmlformats.org/officeDocument/2006/relationships/hyperlink" Target="http://luz.vc/ferramentas/pacotes/pacote-de-planilhas-para-administrativo-financeiro/?utm_source=referral&amp;utm_medium=produtos&amp;utm_campaign=5s" TargetMode="External"/><Relationship Id="rId5" Type="http://schemas.openxmlformats.org/officeDocument/2006/relationships/hyperlink" Target="#'A-D'!B1"/><Relationship Id="rId15" Type="http://schemas.openxmlformats.org/officeDocument/2006/relationships/hyperlink" Target="https://www.facebook.com/luzplanilhas?fref=ts&amp;utm_source=referral&amp;utm_medium=produtos&amp;utm_campaign=5s" TargetMode="External"/><Relationship Id="rId23" Type="http://schemas.openxmlformats.org/officeDocument/2006/relationships/image" Target="../media/image3.png"/><Relationship Id="rId10" Type="http://schemas.openxmlformats.org/officeDocument/2006/relationships/hyperlink" Target="#'Sobre a LUZ'!B1"/><Relationship Id="rId19" Type="http://schemas.openxmlformats.org/officeDocument/2006/relationships/hyperlink" Target="https://plus.google.com/+luzvcmesmo/posts?utm_source=referral&amp;utm_medium=produtos&amp;utm_campaign=5s" TargetMode="External"/><Relationship Id="rId4" Type="http://schemas.openxmlformats.org/officeDocument/2006/relationships/hyperlink" Target="#'S-U'!B1"/><Relationship Id="rId9" Type="http://schemas.openxmlformats.org/officeDocument/2006/relationships/hyperlink" Target="#'Sugest&#245;es'!B1"/><Relationship Id="rId14" Type="http://schemas.openxmlformats.org/officeDocument/2006/relationships/image" Target="../media/image9.png"/><Relationship Id="rId22" Type="http://schemas.openxmlformats.org/officeDocument/2006/relationships/hyperlink" Target="http://luz.vc/ferramentas/pacotes/pacote-de-planilhas-luz/?utm_source=referral&amp;utm_medium=produtos&amp;utm_campaign=5s" TargetMode="Externa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hyperlink" Target="#'D&#250;vidas'!B1"/><Relationship Id="rId3" Type="http://schemas.openxmlformats.org/officeDocument/2006/relationships/hyperlink" Target="#'CAD-F'!B1"/><Relationship Id="rId7" Type="http://schemas.openxmlformats.org/officeDocument/2006/relationships/hyperlink" Target="#'RI'!B1"/><Relationship Id="rId12" Type="http://schemas.openxmlformats.org/officeDocument/2006/relationships/hyperlink" Target="https://es.luz.vc/p/hoja-de-calculo-metodo-kaizen-5s-en-excel/" TargetMode="External"/><Relationship Id="rId2" Type="http://schemas.openxmlformats.org/officeDocument/2006/relationships/hyperlink" Target="#'INI'!B1"/><Relationship Id="rId1" Type="http://schemas.openxmlformats.org/officeDocument/2006/relationships/image" Target="../media/image1.png"/><Relationship Id="rId6" Type="http://schemas.openxmlformats.org/officeDocument/2006/relationships/hyperlink" Target="#'RC'!B1"/><Relationship Id="rId11" Type="http://schemas.openxmlformats.org/officeDocument/2006/relationships/hyperlink" Target="#'CAD-A'!B1"/><Relationship Id="rId5" Type="http://schemas.openxmlformats.org/officeDocument/2006/relationships/hyperlink" Target="#'A-D'!B1"/><Relationship Id="rId10" Type="http://schemas.openxmlformats.org/officeDocument/2006/relationships/hyperlink" Target="#'Sobre a LUZ'!B1"/><Relationship Id="rId4" Type="http://schemas.openxmlformats.org/officeDocument/2006/relationships/hyperlink" Target="#'S-U'!B1"/><Relationship Id="rId9" Type="http://schemas.openxmlformats.org/officeDocument/2006/relationships/hyperlink" Target="#'Sugest&#245;es'!B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'D&#250;vidas'!B1"/><Relationship Id="rId3" Type="http://schemas.openxmlformats.org/officeDocument/2006/relationships/hyperlink" Target="#'CAD-F'!B1"/><Relationship Id="rId7" Type="http://schemas.openxmlformats.org/officeDocument/2006/relationships/hyperlink" Target="#'RI'!B1"/><Relationship Id="rId12" Type="http://schemas.openxmlformats.org/officeDocument/2006/relationships/hyperlink" Target="https://es.luz.vc/p/hoja-de-calculo-metodo-kaizen-5s-en-excel/" TargetMode="External"/><Relationship Id="rId2" Type="http://schemas.openxmlformats.org/officeDocument/2006/relationships/hyperlink" Target="#'INI'!B1"/><Relationship Id="rId1" Type="http://schemas.openxmlformats.org/officeDocument/2006/relationships/image" Target="../media/image1.png"/><Relationship Id="rId6" Type="http://schemas.openxmlformats.org/officeDocument/2006/relationships/hyperlink" Target="#'RC'!B1"/><Relationship Id="rId11" Type="http://schemas.openxmlformats.org/officeDocument/2006/relationships/hyperlink" Target="#'CAD-A'!B1"/><Relationship Id="rId5" Type="http://schemas.openxmlformats.org/officeDocument/2006/relationships/hyperlink" Target="#'A-D'!B1"/><Relationship Id="rId10" Type="http://schemas.openxmlformats.org/officeDocument/2006/relationships/hyperlink" Target="#'Sobre a LUZ'!B1"/><Relationship Id="rId4" Type="http://schemas.openxmlformats.org/officeDocument/2006/relationships/hyperlink" Target="#'S-U'!B1"/><Relationship Id="rId9" Type="http://schemas.openxmlformats.org/officeDocument/2006/relationships/hyperlink" Target="#'Sugest&#245;es'!B1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#'D&#250;vidas'!B1"/><Relationship Id="rId13" Type="http://schemas.openxmlformats.org/officeDocument/2006/relationships/hyperlink" Target="#'S-B'!B1"/><Relationship Id="rId3" Type="http://schemas.openxmlformats.org/officeDocument/2006/relationships/hyperlink" Target="#'CAD-F'!B1"/><Relationship Id="rId7" Type="http://schemas.openxmlformats.org/officeDocument/2006/relationships/hyperlink" Target="#'RI'!B1"/><Relationship Id="rId12" Type="http://schemas.openxmlformats.org/officeDocument/2006/relationships/hyperlink" Target="#'S-L'!B1"/><Relationship Id="rId2" Type="http://schemas.openxmlformats.org/officeDocument/2006/relationships/hyperlink" Target="#'INI'!B1"/><Relationship Id="rId1" Type="http://schemas.openxmlformats.org/officeDocument/2006/relationships/image" Target="../media/image1.png"/><Relationship Id="rId6" Type="http://schemas.openxmlformats.org/officeDocument/2006/relationships/hyperlink" Target="#'RC'!B1"/><Relationship Id="rId11" Type="http://schemas.openxmlformats.org/officeDocument/2006/relationships/hyperlink" Target="#'S-O'!B1"/><Relationship Id="rId5" Type="http://schemas.openxmlformats.org/officeDocument/2006/relationships/hyperlink" Target="#'A-D'!B1"/><Relationship Id="rId15" Type="http://schemas.openxmlformats.org/officeDocument/2006/relationships/hyperlink" Target="https://es.luz.vc/p/hoja-de-calculo-metodo-kaizen-5s-en-excel/" TargetMode="External"/><Relationship Id="rId10" Type="http://schemas.openxmlformats.org/officeDocument/2006/relationships/hyperlink" Target="#'Sobre a LUZ'!B1"/><Relationship Id="rId4" Type="http://schemas.openxmlformats.org/officeDocument/2006/relationships/hyperlink" Target="#'S-U'!B1"/><Relationship Id="rId9" Type="http://schemas.openxmlformats.org/officeDocument/2006/relationships/hyperlink" Target="#'Sugest&#245;es'!B1"/><Relationship Id="rId14" Type="http://schemas.openxmlformats.org/officeDocument/2006/relationships/hyperlink" Target="#'S-A'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'D&#250;vidas'!B1"/><Relationship Id="rId13" Type="http://schemas.openxmlformats.org/officeDocument/2006/relationships/hyperlink" Target="#'S-B'!B1"/><Relationship Id="rId3" Type="http://schemas.openxmlformats.org/officeDocument/2006/relationships/hyperlink" Target="#'CAD-F'!B1"/><Relationship Id="rId7" Type="http://schemas.openxmlformats.org/officeDocument/2006/relationships/hyperlink" Target="#'RI'!B1"/><Relationship Id="rId12" Type="http://schemas.openxmlformats.org/officeDocument/2006/relationships/hyperlink" Target="#'S-L'!B1"/><Relationship Id="rId2" Type="http://schemas.openxmlformats.org/officeDocument/2006/relationships/hyperlink" Target="#'INI'!B1"/><Relationship Id="rId1" Type="http://schemas.openxmlformats.org/officeDocument/2006/relationships/image" Target="../media/image1.png"/><Relationship Id="rId6" Type="http://schemas.openxmlformats.org/officeDocument/2006/relationships/hyperlink" Target="#'RC'!B1"/><Relationship Id="rId11" Type="http://schemas.openxmlformats.org/officeDocument/2006/relationships/hyperlink" Target="#'S-O'!B1"/><Relationship Id="rId5" Type="http://schemas.openxmlformats.org/officeDocument/2006/relationships/hyperlink" Target="#'A-D'!B1"/><Relationship Id="rId15" Type="http://schemas.openxmlformats.org/officeDocument/2006/relationships/hyperlink" Target="https://es.luz.vc/p/hoja-de-calculo-metodo-kaizen-5s-en-excel/" TargetMode="External"/><Relationship Id="rId10" Type="http://schemas.openxmlformats.org/officeDocument/2006/relationships/hyperlink" Target="#'Sobre a LUZ'!B1"/><Relationship Id="rId4" Type="http://schemas.openxmlformats.org/officeDocument/2006/relationships/hyperlink" Target="#'S-U'!B1"/><Relationship Id="rId9" Type="http://schemas.openxmlformats.org/officeDocument/2006/relationships/hyperlink" Target="#'Sugest&#245;es'!B1"/><Relationship Id="rId14" Type="http://schemas.openxmlformats.org/officeDocument/2006/relationships/hyperlink" Target="#'S-A'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'D&#250;vidas'!B1"/><Relationship Id="rId13" Type="http://schemas.openxmlformats.org/officeDocument/2006/relationships/hyperlink" Target="#'S-B'!B1"/><Relationship Id="rId3" Type="http://schemas.openxmlformats.org/officeDocument/2006/relationships/hyperlink" Target="#'CAD-F'!B1"/><Relationship Id="rId7" Type="http://schemas.openxmlformats.org/officeDocument/2006/relationships/hyperlink" Target="#'RI'!B1"/><Relationship Id="rId12" Type="http://schemas.openxmlformats.org/officeDocument/2006/relationships/hyperlink" Target="#'S-L'!B1"/><Relationship Id="rId2" Type="http://schemas.openxmlformats.org/officeDocument/2006/relationships/hyperlink" Target="#'INI'!B1"/><Relationship Id="rId1" Type="http://schemas.openxmlformats.org/officeDocument/2006/relationships/image" Target="../media/image1.png"/><Relationship Id="rId6" Type="http://schemas.openxmlformats.org/officeDocument/2006/relationships/hyperlink" Target="#'RC'!B1"/><Relationship Id="rId11" Type="http://schemas.openxmlformats.org/officeDocument/2006/relationships/hyperlink" Target="#'S-O'!B1"/><Relationship Id="rId5" Type="http://schemas.openxmlformats.org/officeDocument/2006/relationships/hyperlink" Target="#'A-D'!B1"/><Relationship Id="rId15" Type="http://schemas.openxmlformats.org/officeDocument/2006/relationships/hyperlink" Target="https://es.luz.vc/p/hoja-de-calculo-metodo-kaizen-5s-en-excel/" TargetMode="External"/><Relationship Id="rId10" Type="http://schemas.openxmlformats.org/officeDocument/2006/relationships/hyperlink" Target="#'Sobre a LUZ'!B1"/><Relationship Id="rId4" Type="http://schemas.openxmlformats.org/officeDocument/2006/relationships/hyperlink" Target="#'S-U'!B1"/><Relationship Id="rId9" Type="http://schemas.openxmlformats.org/officeDocument/2006/relationships/hyperlink" Target="#'Sugest&#245;es'!B1"/><Relationship Id="rId14" Type="http://schemas.openxmlformats.org/officeDocument/2006/relationships/hyperlink" Target="#'S-A'!A1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#'D&#250;vidas'!B1"/><Relationship Id="rId13" Type="http://schemas.openxmlformats.org/officeDocument/2006/relationships/hyperlink" Target="#'S-B'!B1"/><Relationship Id="rId3" Type="http://schemas.openxmlformats.org/officeDocument/2006/relationships/hyperlink" Target="#'CAD-F'!B1"/><Relationship Id="rId7" Type="http://schemas.openxmlformats.org/officeDocument/2006/relationships/hyperlink" Target="#'RI'!B1"/><Relationship Id="rId12" Type="http://schemas.openxmlformats.org/officeDocument/2006/relationships/hyperlink" Target="#'S-L'!B1"/><Relationship Id="rId2" Type="http://schemas.openxmlformats.org/officeDocument/2006/relationships/hyperlink" Target="#'INI'!B1"/><Relationship Id="rId1" Type="http://schemas.openxmlformats.org/officeDocument/2006/relationships/image" Target="../media/image1.png"/><Relationship Id="rId6" Type="http://schemas.openxmlformats.org/officeDocument/2006/relationships/hyperlink" Target="#'RC'!B1"/><Relationship Id="rId11" Type="http://schemas.openxmlformats.org/officeDocument/2006/relationships/hyperlink" Target="#'S-O'!B1"/><Relationship Id="rId5" Type="http://schemas.openxmlformats.org/officeDocument/2006/relationships/hyperlink" Target="#'A-D'!B1"/><Relationship Id="rId15" Type="http://schemas.openxmlformats.org/officeDocument/2006/relationships/hyperlink" Target="https://es.luz.vc/p/hoja-de-calculo-metodo-kaizen-5s-en-excel/" TargetMode="External"/><Relationship Id="rId10" Type="http://schemas.openxmlformats.org/officeDocument/2006/relationships/hyperlink" Target="#'Sobre a LUZ'!B1"/><Relationship Id="rId4" Type="http://schemas.openxmlformats.org/officeDocument/2006/relationships/hyperlink" Target="#'S-U'!B1"/><Relationship Id="rId9" Type="http://schemas.openxmlformats.org/officeDocument/2006/relationships/hyperlink" Target="#'Sugest&#245;es'!B1"/><Relationship Id="rId14" Type="http://schemas.openxmlformats.org/officeDocument/2006/relationships/hyperlink" Target="#'S-A'!A1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#'D&#250;vidas'!B1"/><Relationship Id="rId13" Type="http://schemas.openxmlformats.org/officeDocument/2006/relationships/hyperlink" Target="#'S-B'!B1"/><Relationship Id="rId3" Type="http://schemas.openxmlformats.org/officeDocument/2006/relationships/hyperlink" Target="#'CAD-F'!B1"/><Relationship Id="rId7" Type="http://schemas.openxmlformats.org/officeDocument/2006/relationships/hyperlink" Target="#'RI'!B1"/><Relationship Id="rId12" Type="http://schemas.openxmlformats.org/officeDocument/2006/relationships/hyperlink" Target="#'S-L'!B1"/><Relationship Id="rId2" Type="http://schemas.openxmlformats.org/officeDocument/2006/relationships/hyperlink" Target="#'INI'!B1"/><Relationship Id="rId1" Type="http://schemas.openxmlformats.org/officeDocument/2006/relationships/image" Target="../media/image1.png"/><Relationship Id="rId6" Type="http://schemas.openxmlformats.org/officeDocument/2006/relationships/hyperlink" Target="#'RC'!B1"/><Relationship Id="rId11" Type="http://schemas.openxmlformats.org/officeDocument/2006/relationships/hyperlink" Target="#'S-O'!B1"/><Relationship Id="rId5" Type="http://schemas.openxmlformats.org/officeDocument/2006/relationships/hyperlink" Target="#'A-D'!B1"/><Relationship Id="rId15" Type="http://schemas.openxmlformats.org/officeDocument/2006/relationships/hyperlink" Target="https://es.luz.vc/p/hoja-de-calculo-metodo-kaizen-5s-en-excel/" TargetMode="External"/><Relationship Id="rId10" Type="http://schemas.openxmlformats.org/officeDocument/2006/relationships/hyperlink" Target="#'Sobre a LUZ'!B1"/><Relationship Id="rId4" Type="http://schemas.openxmlformats.org/officeDocument/2006/relationships/hyperlink" Target="#'S-U'!B1"/><Relationship Id="rId9" Type="http://schemas.openxmlformats.org/officeDocument/2006/relationships/hyperlink" Target="#'Sugest&#245;es'!B1"/><Relationship Id="rId14" Type="http://schemas.openxmlformats.org/officeDocument/2006/relationships/hyperlink" Target="#'S-A'!A1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'D&#250;vidas'!B1"/><Relationship Id="rId13" Type="http://schemas.openxmlformats.org/officeDocument/2006/relationships/hyperlink" Target="https://es.luz.vc/p/hoja-de-calculo-metodo-kaizen-5s-en-excel/" TargetMode="External"/><Relationship Id="rId3" Type="http://schemas.openxmlformats.org/officeDocument/2006/relationships/hyperlink" Target="#'CAD-F'!B1"/><Relationship Id="rId7" Type="http://schemas.openxmlformats.org/officeDocument/2006/relationships/hyperlink" Target="#'RI'!B1"/><Relationship Id="rId12" Type="http://schemas.openxmlformats.org/officeDocument/2006/relationships/hyperlink" Target="#'A-M'!B1"/><Relationship Id="rId2" Type="http://schemas.openxmlformats.org/officeDocument/2006/relationships/hyperlink" Target="#'INI'!B1"/><Relationship Id="rId1" Type="http://schemas.openxmlformats.org/officeDocument/2006/relationships/image" Target="../media/image1.png"/><Relationship Id="rId6" Type="http://schemas.openxmlformats.org/officeDocument/2006/relationships/hyperlink" Target="#'RC'!B1"/><Relationship Id="rId11" Type="http://schemas.openxmlformats.org/officeDocument/2006/relationships/hyperlink" Target="#'A-S'!B1"/><Relationship Id="rId5" Type="http://schemas.openxmlformats.org/officeDocument/2006/relationships/hyperlink" Target="#'A-D'!B1"/><Relationship Id="rId10" Type="http://schemas.openxmlformats.org/officeDocument/2006/relationships/hyperlink" Target="#'Sobre a LUZ'!B1"/><Relationship Id="rId4" Type="http://schemas.openxmlformats.org/officeDocument/2006/relationships/hyperlink" Target="#'S-U'!B1"/><Relationship Id="rId9" Type="http://schemas.openxmlformats.org/officeDocument/2006/relationships/hyperlink" Target="#'Sugest&#245;es'!B1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hyperlink" Target="#'D&#250;vidas'!B1"/><Relationship Id="rId13" Type="http://schemas.openxmlformats.org/officeDocument/2006/relationships/hyperlink" Target="https://es.luz.vc/p/hoja-de-calculo-metodo-kaizen-5s-en-excel/" TargetMode="External"/><Relationship Id="rId3" Type="http://schemas.openxmlformats.org/officeDocument/2006/relationships/hyperlink" Target="#'CAD-F'!B1"/><Relationship Id="rId7" Type="http://schemas.openxmlformats.org/officeDocument/2006/relationships/hyperlink" Target="#'RI'!B1"/><Relationship Id="rId12" Type="http://schemas.openxmlformats.org/officeDocument/2006/relationships/hyperlink" Target="#'A-M'!B1"/><Relationship Id="rId2" Type="http://schemas.openxmlformats.org/officeDocument/2006/relationships/hyperlink" Target="#'INI'!B1"/><Relationship Id="rId1" Type="http://schemas.openxmlformats.org/officeDocument/2006/relationships/image" Target="../media/image1.png"/><Relationship Id="rId6" Type="http://schemas.openxmlformats.org/officeDocument/2006/relationships/hyperlink" Target="#'RC'!B1"/><Relationship Id="rId11" Type="http://schemas.openxmlformats.org/officeDocument/2006/relationships/hyperlink" Target="#'A-S'!B1"/><Relationship Id="rId5" Type="http://schemas.openxmlformats.org/officeDocument/2006/relationships/hyperlink" Target="#'A-D'!B1"/><Relationship Id="rId10" Type="http://schemas.openxmlformats.org/officeDocument/2006/relationships/hyperlink" Target="#'Sobre a LUZ'!B1"/><Relationship Id="rId4" Type="http://schemas.openxmlformats.org/officeDocument/2006/relationships/hyperlink" Target="#'S-U'!B1"/><Relationship Id="rId9" Type="http://schemas.openxmlformats.org/officeDocument/2006/relationships/hyperlink" Target="#'Sugest&#245;es'!B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297392</xdr:colOff>
      <xdr:row>0</xdr:row>
      <xdr:rowOff>133350</xdr:rowOff>
    </xdr:from>
    <xdr:to>
      <xdr:col>11</xdr:col>
      <xdr:colOff>407459</xdr:colOff>
      <xdr:row>1</xdr:row>
      <xdr:rowOff>205317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524500" y="133350"/>
          <a:ext cx="6350000" cy="635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pt-BR" sz="1100"/>
        </a:p>
      </xdr:txBody>
    </xdr:sp>
    <xdr:clientData/>
  </xdr:twoCellAnchor>
  <xdr:twoCellAnchor editAs="absolute">
    <xdr:from>
      <xdr:col>0</xdr:col>
      <xdr:colOff>134407</xdr:colOff>
      <xdr:row>1</xdr:row>
      <xdr:rowOff>44450</xdr:rowOff>
    </xdr:from>
    <xdr:to>
      <xdr:col>0</xdr:col>
      <xdr:colOff>1699682</xdr:colOff>
      <xdr:row>2</xdr:row>
      <xdr:rowOff>115946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7" y="605367"/>
          <a:ext cx="1565275" cy="500121"/>
        </a:xfrm>
        <a:prstGeom prst="rect">
          <a:avLst/>
        </a:prstGeom>
      </xdr:spPr>
    </xdr:pic>
    <xdr:clientData fLocksWithSheet="0"/>
  </xdr:twoCellAnchor>
  <xdr:twoCellAnchor editAs="absolute">
    <xdr:from>
      <xdr:col>0</xdr:col>
      <xdr:colOff>144991</xdr:colOff>
      <xdr:row>2</xdr:row>
      <xdr:rowOff>241304</xdr:rowOff>
    </xdr:from>
    <xdr:to>
      <xdr:col>0</xdr:col>
      <xdr:colOff>1710266</xdr:colOff>
      <xdr:row>2</xdr:row>
      <xdr:rowOff>241304</xdr:rowOff>
    </xdr:to>
    <xdr:cxnSp macro="">
      <xdr:nvCxnSpPr>
        <xdr:cNvPr id="4" name="Conector re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144991" y="1230846"/>
          <a:ext cx="1565275" cy="0"/>
        </a:xfrm>
        <a:prstGeom prst="line">
          <a:avLst/>
        </a:prstGeom>
        <a:ln>
          <a:solidFill>
            <a:srgbClr val="76717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0</xdr:col>
      <xdr:colOff>152400</xdr:colOff>
      <xdr:row>5</xdr:row>
      <xdr:rowOff>419099</xdr:rowOff>
    </xdr:from>
    <xdr:to>
      <xdr:col>0</xdr:col>
      <xdr:colOff>1717675</xdr:colOff>
      <xdr:row>5</xdr:row>
      <xdr:rowOff>419099</xdr:rowOff>
    </xdr:to>
    <xdr:cxnSp macro="">
      <xdr:nvCxnSpPr>
        <xdr:cNvPr id="6" name="Conector re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152400" y="3302000"/>
          <a:ext cx="1565275" cy="0"/>
        </a:xfrm>
        <a:prstGeom prst="line">
          <a:avLst/>
        </a:prstGeom>
        <a:ln>
          <a:solidFill>
            <a:srgbClr val="76717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0</xdr:col>
      <xdr:colOff>12700</xdr:colOff>
      <xdr:row>2</xdr:row>
      <xdr:rowOff>345016</xdr:rowOff>
    </xdr:from>
    <xdr:to>
      <xdr:col>1</xdr:col>
      <xdr:colOff>12700</xdr:colOff>
      <xdr:row>2</xdr:row>
      <xdr:rowOff>599016</xdr:rowOff>
    </xdr:to>
    <xdr:sp macro="" textlink="">
      <xdr:nvSpPr>
        <xdr:cNvPr id="7" name="Retângulo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2700" y="1333500"/>
          <a:ext cx="1847850" cy="254000"/>
        </a:xfrm>
        <a:prstGeom prst="rect">
          <a:avLst/>
        </a:prstGeom>
        <a:solidFill>
          <a:schemeClr val="bg1">
            <a:lumMod val="100000"/>
          </a:schemeClr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rgbClr val="000000"/>
              </a:solidFill>
            </a:rPr>
            <a:t>Início</a:t>
          </a:r>
        </a:p>
      </xdr:txBody>
    </xdr:sp>
    <xdr:clientData/>
  </xdr:twoCellAnchor>
  <xdr:twoCellAnchor editAs="absolute">
    <xdr:from>
      <xdr:col>0</xdr:col>
      <xdr:colOff>12700</xdr:colOff>
      <xdr:row>2</xdr:row>
      <xdr:rowOff>662516</xdr:rowOff>
    </xdr:from>
    <xdr:to>
      <xdr:col>1</xdr:col>
      <xdr:colOff>12700</xdr:colOff>
      <xdr:row>3</xdr:row>
      <xdr:rowOff>96308</xdr:rowOff>
    </xdr:to>
    <xdr:sp macro="" textlink="">
      <xdr:nvSpPr>
        <xdr:cNvPr id="8" name="Retângulo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2700" y="1651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1. Catastro</a:t>
          </a:r>
        </a:p>
      </xdr:txBody>
    </xdr:sp>
    <xdr:clientData/>
  </xdr:twoCellAnchor>
  <xdr:twoCellAnchor editAs="absolute">
    <xdr:from>
      <xdr:col>0</xdr:col>
      <xdr:colOff>12700</xdr:colOff>
      <xdr:row>3</xdr:row>
      <xdr:rowOff>154517</xdr:rowOff>
    </xdr:from>
    <xdr:to>
      <xdr:col>1</xdr:col>
      <xdr:colOff>12700</xdr:colOff>
      <xdr:row>3</xdr:row>
      <xdr:rowOff>408517</xdr:rowOff>
    </xdr:to>
    <xdr:sp macro="" textlink="">
      <xdr:nvSpPr>
        <xdr:cNvPr id="9" name="Retângulo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2700" y="1968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2. 5S</a:t>
          </a:r>
        </a:p>
      </xdr:txBody>
    </xdr:sp>
    <xdr:clientData/>
  </xdr:twoCellAnchor>
  <xdr:twoCellAnchor editAs="absolute">
    <xdr:from>
      <xdr:col>0</xdr:col>
      <xdr:colOff>12700</xdr:colOff>
      <xdr:row>3</xdr:row>
      <xdr:rowOff>472017</xdr:rowOff>
    </xdr:from>
    <xdr:to>
      <xdr:col>1</xdr:col>
      <xdr:colOff>12700</xdr:colOff>
      <xdr:row>4</xdr:row>
      <xdr:rowOff>32808</xdr:rowOff>
    </xdr:to>
    <xdr:sp macro="" textlink="">
      <xdr:nvSpPr>
        <xdr:cNvPr id="10" name="Retângulo 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2700" y="2286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3. Auditoria 5S</a:t>
          </a:r>
        </a:p>
      </xdr:txBody>
    </xdr:sp>
    <xdr:clientData/>
  </xdr:twoCellAnchor>
  <xdr:twoCellAnchor editAs="absolute">
    <xdr:from>
      <xdr:col>0</xdr:col>
      <xdr:colOff>12700</xdr:colOff>
      <xdr:row>4</xdr:row>
      <xdr:rowOff>96308</xdr:rowOff>
    </xdr:from>
    <xdr:to>
      <xdr:col>1</xdr:col>
      <xdr:colOff>12700</xdr:colOff>
      <xdr:row>4</xdr:row>
      <xdr:rowOff>355599</xdr:rowOff>
    </xdr:to>
    <xdr:sp macro="" textlink="">
      <xdr:nvSpPr>
        <xdr:cNvPr id="11" name="Retângulo 1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2700" y="2603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4. Resultados Consolidados</a:t>
          </a:r>
        </a:p>
      </xdr:txBody>
    </xdr:sp>
    <xdr:clientData/>
  </xdr:twoCellAnchor>
  <xdr:twoCellAnchor editAs="absolute">
    <xdr:from>
      <xdr:col>0</xdr:col>
      <xdr:colOff>12700</xdr:colOff>
      <xdr:row>5</xdr:row>
      <xdr:rowOff>38099</xdr:rowOff>
    </xdr:from>
    <xdr:to>
      <xdr:col>1</xdr:col>
      <xdr:colOff>12700</xdr:colOff>
      <xdr:row>5</xdr:row>
      <xdr:rowOff>292099</xdr:rowOff>
    </xdr:to>
    <xdr:sp macro="" textlink="">
      <xdr:nvSpPr>
        <xdr:cNvPr id="12" name="Retângulo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2700" y="2921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5. Relatório de impressão</a:t>
          </a:r>
        </a:p>
      </xdr:txBody>
    </xdr:sp>
    <xdr:clientData/>
  </xdr:twoCellAnchor>
  <xdr:twoCellAnchor editAs="absolute">
    <xdr:from>
      <xdr:col>0</xdr:col>
      <xdr:colOff>12700</xdr:colOff>
      <xdr:row>6</xdr:row>
      <xdr:rowOff>11641</xdr:rowOff>
    </xdr:from>
    <xdr:to>
      <xdr:col>1</xdr:col>
      <xdr:colOff>12700</xdr:colOff>
      <xdr:row>6</xdr:row>
      <xdr:rowOff>265641</xdr:rowOff>
    </xdr:to>
    <xdr:sp macro="" textlink="">
      <xdr:nvSpPr>
        <xdr:cNvPr id="13" name="Retângulo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12700" y="3429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Dudas Frecuentes</a:t>
          </a:r>
        </a:p>
      </xdr:txBody>
    </xdr:sp>
    <xdr:clientData/>
  </xdr:twoCellAnchor>
  <xdr:twoCellAnchor editAs="absolute">
    <xdr:from>
      <xdr:col>0</xdr:col>
      <xdr:colOff>12700</xdr:colOff>
      <xdr:row>6</xdr:row>
      <xdr:rowOff>329141</xdr:rowOff>
    </xdr:from>
    <xdr:to>
      <xdr:col>1</xdr:col>
      <xdr:colOff>12700</xdr:colOff>
      <xdr:row>7</xdr:row>
      <xdr:rowOff>196850</xdr:rowOff>
    </xdr:to>
    <xdr:sp macro="" textlink="">
      <xdr:nvSpPr>
        <xdr:cNvPr id="14" name="Retângulo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12700" y="3746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Sugestões para você</a:t>
          </a:r>
        </a:p>
      </xdr:txBody>
    </xdr:sp>
    <xdr:clientData/>
  </xdr:twoCellAnchor>
  <xdr:twoCellAnchor editAs="absolute">
    <xdr:from>
      <xdr:col>0</xdr:col>
      <xdr:colOff>12700</xdr:colOff>
      <xdr:row>7</xdr:row>
      <xdr:rowOff>260350</xdr:rowOff>
    </xdr:from>
    <xdr:to>
      <xdr:col>1</xdr:col>
      <xdr:colOff>12700</xdr:colOff>
      <xdr:row>7</xdr:row>
      <xdr:rowOff>514350</xdr:rowOff>
    </xdr:to>
    <xdr:sp macro="" textlink="">
      <xdr:nvSpPr>
        <xdr:cNvPr id="15" name="Retângulo 14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12700" y="4064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Sobre la LUZ</a:t>
          </a:r>
        </a:p>
      </xdr:txBody>
    </xdr:sp>
    <xdr:clientData/>
  </xdr:twoCellAnchor>
  <xdr:twoCellAnchor editAs="oneCell">
    <xdr:from>
      <xdr:col>2</xdr:col>
      <xdr:colOff>0</xdr:colOff>
      <xdr:row>4</xdr:row>
      <xdr:rowOff>0</xdr:rowOff>
    </xdr:from>
    <xdr:to>
      <xdr:col>18</xdr:col>
      <xdr:colOff>566208</xdr:colOff>
      <xdr:row>4</xdr:row>
      <xdr:rowOff>0</xdr:rowOff>
    </xdr:to>
    <xdr:cxnSp macro="">
      <xdr:nvCxnSpPr>
        <xdr:cNvPr id="16" name="Conector reto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>
          <a:off x="2106083" y="1947333"/>
          <a:ext cx="15160625" cy="0"/>
        </a:xfrm>
        <a:prstGeom prst="line">
          <a:avLst/>
        </a:prstGeom>
        <a:ln>
          <a:solidFill>
            <a:schemeClr val="bg2">
              <a:lumMod val="9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8</xdr:col>
      <xdr:colOff>16934</xdr:colOff>
      <xdr:row>3</xdr:row>
      <xdr:rowOff>555624</xdr:rowOff>
    </xdr:from>
    <xdr:to>
      <xdr:col>8</xdr:col>
      <xdr:colOff>378884</xdr:colOff>
      <xdr:row>4</xdr:row>
      <xdr:rowOff>220131</xdr:rowOff>
    </xdr:to>
    <xdr:pic>
      <xdr:nvPicPr>
        <xdr:cNvPr id="17" name="Imagem 19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6125" y="2366432"/>
          <a:ext cx="361950" cy="357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137554</xdr:colOff>
      <xdr:row>6</xdr:row>
      <xdr:rowOff>52915</xdr:rowOff>
    </xdr:from>
    <xdr:to>
      <xdr:col>5</xdr:col>
      <xdr:colOff>785405</xdr:colOff>
      <xdr:row>6</xdr:row>
      <xdr:rowOff>359831</xdr:rowOff>
    </xdr:to>
    <xdr:sp macro="" textlink="">
      <xdr:nvSpPr>
        <xdr:cNvPr id="18" name="Retângulo 17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4338079" y="2910415"/>
          <a:ext cx="1695601" cy="306916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400">
              <a:solidFill>
                <a:srgbClr val="3366CC"/>
              </a:solidFill>
            </a:rPr>
            <a:t>ASSISTA AO VÍDEO</a:t>
          </a:r>
        </a:p>
      </xdr:txBody>
    </xdr:sp>
    <xdr:clientData/>
  </xdr:twoCellAnchor>
  <xdr:twoCellAnchor editAs="oneCell">
    <xdr:from>
      <xdr:col>3</xdr:col>
      <xdr:colOff>486826</xdr:colOff>
      <xdr:row>9</xdr:row>
      <xdr:rowOff>52915</xdr:rowOff>
    </xdr:from>
    <xdr:to>
      <xdr:col>5</xdr:col>
      <xdr:colOff>86927</xdr:colOff>
      <xdr:row>9</xdr:row>
      <xdr:rowOff>359831</xdr:rowOff>
    </xdr:to>
    <xdr:sp macro="" textlink="">
      <xdr:nvSpPr>
        <xdr:cNvPr id="19" name="Retângulo 18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3639601" y="5044015"/>
          <a:ext cx="1695601" cy="306916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400">
              <a:solidFill>
                <a:srgbClr val="3366CC"/>
              </a:solidFill>
            </a:rPr>
            <a:t>ASSISTA AO VÍDEO</a:t>
          </a:r>
        </a:p>
      </xdr:txBody>
    </xdr:sp>
    <xdr:clientData/>
  </xdr:twoCellAnchor>
  <xdr:twoCellAnchor editAs="oneCell">
    <xdr:from>
      <xdr:col>2</xdr:col>
      <xdr:colOff>0</xdr:colOff>
      <xdr:row>8</xdr:row>
      <xdr:rowOff>151700</xdr:rowOff>
    </xdr:from>
    <xdr:to>
      <xdr:col>18</xdr:col>
      <xdr:colOff>566208</xdr:colOff>
      <xdr:row>8</xdr:row>
      <xdr:rowOff>151700</xdr:rowOff>
    </xdr:to>
    <xdr:cxnSp macro="">
      <xdr:nvCxnSpPr>
        <xdr:cNvPr id="20" name="Conector reto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>
          <a:off x="2398889" y="4004033"/>
          <a:ext cx="17146763" cy="0"/>
        </a:xfrm>
        <a:prstGeom prst="line">
          <a:avLst/>
        </a:prstGeom>
        <a:ln>
          <a:solidFill>
            <a:schemeClr val="bg2">
              <a:lumMod val="9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603206</xdr:colOff>
      <xdr:row>12</xdr:row>
      <xdr:rowOff>52915</xdr:rowOff>
    </xdr:from>
    <xdr:to>
      <xdr:col>6</xdr:col>
      <xdr:colOff>203307</xdr:colOff>
      <xdr:row>12</xdr:row>
      <xdr:rowOff>359831</xdr:rowOff>
    </xdr:to>
    <xdr:sp macro="" textlink="">
      <xdr:nvSpPr>
        <xdr:cNvPr id="21" name="Retângulo 2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4803731" y="8320615"/>
          <a:ext cx="1695601" cy="306916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400">
              <a:solidFill>
                <a:srgbClr val="3366CC"/>
              </a:solidFill>
            </a:rPr>
            <a:t>ASSISTA AO VÍDEO</a:t>
          </a:r>
        </a:p>
      </xdr:txBody>
    </xdr:sp>
    <xdr:clientData/>
  </xdr:twoCellAnchor>
  <xdr:twoCellAnchor editAs="oneCell">
    <xdr:from>
      <xdr:col>2</xdr:col>
      <xdr:colOff>0</xdr:colOff>
      <xdr:row>11</xdr:row>
      <xdr:rowOff>123478</xdr:rowOff>
    </xdr:from>
    <xdr:to>
      <xdr:col>18</xdr:col>
      <xdr:colOff>566208</xdr:colOff>
      <xdr:row>11</xdr:row>
      <xdr:rowOff>123478</xdr:rowOff>
    </xdr:to>
    <xdr:cxnSp macro="">
      <xdr:nvCxnSpPr>
        <xdr:cNvPr id="22" name="Conector reto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/>
      </xdr:nvCxnSpPr>
      <xdr:spPr>
        <a:xfrm>
          <a:off x="2398889" y="5344589"/>
          <a:ext cx="17146763" cy="0"/>
        </a:xfrm>
        <a:prstGeom prst="line">
          <a:avLst/>
        </a:prstGeom>
        <a:ln>
          <a:solidFill>
            <a:schemeClr val="bg2">
              <a:lumMod val="9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5</xdr:col>
      <xdr:colOff>835999</xdr:colOff>
      <xdr:row>15</xdr:row>
      <xdr:rowOff>52915</xdr:rowOff>
    </xdr:from>
    <xdr:to>
      <xdr:col>7</xdr:col>
      <xdr:colOff>436100</xdr:colOff>
      <xdr:row>15</xdr:row>
      <xdr:rowOff>359831</xdr:rowOff>
    </xdr:to>
    <xdr:sp macro="" textlink="">
      <xdr:nvSpPr>
        <xdr:cNvPr id="23" name="Retângulo 2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6084274" y="10835215"/>
          <a:ext cx="1695601" cy="306916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400">
              <a:solidFill>
                <a:srgbClr val="3366CC"/>
              </a:solidFill>
            </a:rPr>
            <a:t>ASSISTA AO VÍDEO</a:t>
          </a:r>
        </a:p>
      </xdr:txBody>
    </xdr:sp>
    <xdr:clientData/>
  </xdr:twoCellAnchor>
  <xdr:twoCellAnchor editAs="oneCell">
    <xdr:from>
      <xdr:col>5</xdr:col>
      <xdr:colOff>719586</xdr:colOff>
      <xdr:row>18</xdr:row>
      <xdr:rowOff>52915</xdr:rowOff>
    </xdr:from>
    <xdr:to>
      <xdr:col>7</xdr:col>
      <xdr:colOff>319687</xdr:colOff>
      <xdr:row>18</xdr:row>
      <xdr:rowOff>359831</xdr:rowOff>
    </xdr:to>
    <xdr:sp macro="" textlink="">
      <xdr:nvSpPr>
        <xdr:cNvPr id="25" name="Retângulo 24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5967861" y="12206815"/>
          <a:ext cx="1695601" cy="306916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400">
              <a:solidFill>
                <a:srgbClr val="3366CC"/>
              </a:solidFill>
            </a:rPr>
            <a:t>ASSISTA AO VÍDEO</a:t>
          </a:r>
        </a:p>
      </xdr:txBody>
    </xdr:sp>
    <xdr:clientData/>
  </xdr:twoCellAnchor>
  <xdr:twoCellAnchor editAs="oneCell">
    <xdr:from>
      <xdr:col>2</xdr:col>
      <xdr:colOff>0</xdr:colOff>
      <xdr:row>17</xdr:row>
      <xdr:rowOff>109367</xdr:rowOff>
    </xdr:from>
    <xdr:to>
      <xdr:col>18</xdr:col>
      <xdr:colOff>566208</xdr:colOff>
      <xdr:row>17</xdr:row>
      <xdr:rowOff>109367</xdr:rowOff>
    </xdr:to>
    <xdr:cxnSp macro="">
      <xdr:nvCxnSpPr>
        <xdr:cNvPr id="26" name="Conector reto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CxnSpPr/>
      </xdr:nvCxnSpPr>
      <xdr:spPr>
        <a:xfrm>
          <a:off x="2398889" y="8025700"/>
          <a:ext cx="17146763" cy="0"/>
        </a:xfrm>
        <a:prstGeom prst="line">
          <a:avLst/>
        </a:prstGeom>
        <a:ln>
          <a:solidFill>
            <a:schemeClr val="bg2">
              <a:lumMod val="9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0</xdr:colOff>
      <xdr:row>14</xdr:row>
      <xdr:rowOff>123478</xdr:rowOff>
    </xdr:from>
    <xdr:to>
      <xdr:col>18</xdr:col>
      <xdr:colOff>566208</xdr:colOff>
      <xdr:row>14</xdr:row>
      <xdr:rowOff>123478</xdr:rowOff>
    </xdr:to>
    <xdr:cxnSp macro="">
      <xdr:nvCxnSpPr>
        <xdr:cNvPr id="27" name="Conector reto 2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CxnSpPr/>
      </xdr:nvCxnSpPr>
      <xdr:spPr>
        <a:xfrm>
          <a:off x="2398889" y="5344589"/>
          <a:ext cx="17146763" cy="0"/>
        </a:xfrm>
        <a:prstGeom prst="line">
          <a:avLst/>
        </a:prstGeom>
        <a:ln>
          <a:solidFill>
            <a:schemeClr val="bg2">
              <a:lumMod val="9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346072</xdr:colOff>
      <xdr:row>0</xdr:row>
      <xdr:rowOff>89959</xdr:rowOff>
    </xdr:from>
    <xdr:to>
      <xdr:col>8</xdr:col>
      <xdr:colOff>15874</xdr:colOff>
      <xdr:row>0</xdr:row>
      <xdr:rowOff>455084</xdr:rowOff>
    </xdr:to>
    <xdr:sp macro="" textlink="">
      <xdr:nvSpPr>
        <xdr:cNvPr id="28" name="Retângulo: Cantos Arredondados 13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8AB2141B-0A1A-463F-9937-325F14BE8EF7}"/>
            </a:ext>
          </a:extLst>
        </xdr:cNvPr>
        <xdr:cNvSpPr/>
      </xdr:nvSpPr>
      <xdr:spPr>
        <a:xfrm>
          <a:off x="7082364" y="89959"/>
          <a:ext cx="1913469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134407</xdr:colOff>
      <xdr:row>1</xdr:row>
      <xdr:rowOff>70908</xdr:rowOff>
    </xdr:from>
    <xdr:to>
      <xdr:col>0</xdr:col>
      <xdr:colOff>1699682</xdr:colOff>
      <xdr:row>2</xdr:row>
      <xdr:rowOff>147695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7" y="631825"/>
          <a:ext cx="1565275" cy="505412"/>
        </a:xfrm>
        <a:prstGeom prst="rect">
          <a:avLst/>
        </a:prstGeom>
      </xdr:spPr>
    </xdr:pic>
    <xdr:clientData fLocksWithSheet="0"/>
  </xdr:twoCellAnchor>
  <xdr:twoCellAnchor editAs="absolute">
    <xdr:from>
      <xdr:col>0</xdr:col>
      <xdr:colOff>144991</xdr:colOff>
      <xdr:row>3</xdr:row>
      <xdr:rowOff>3178</xdr:rowOff>
    </xdr:from>
    <xdr:to>
      <xdr:col>0</xdr:col>
      <xdr:colOff>1710266</xdr:colOff>
      <xdr:row>3</xdr:row>
      <xdr:rowOff>3178</xdr:rowOff>
    </xdr:to>
    <xdr:cxnSp macro="">
      <xdr:nvCxnSpPr>
        <xdr:cNvPr id="4" name="Conector re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CxnSpPr/>
      </xdr:nvCxnSpPr>
      <xdr:spPr>
        <a:xfrm>
          <a:off x="144991" y="1262595"/>
          <a:ext cx="1565275" cy="0"/>
        </a:xfrm>
        <a:prstGeom prst="line">
          <a:avLst/>
        </a:prstGeom>
        <a:ln>
          <a:solidFill>
            <a:srgbClr val="76717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0</xdr:col>
      <xdr:colOff>152400</xdr:colOff>
      <xdr:row>8</xdr:row>
      <xdr:rowOff>255059</xdr:rowOff>
    </xdr:from>
    <xdr:to>
      <xdr:col>0</xdr:col>
      <xdr:colOff>1717675</xdr:colOff>
      <xdr:row>8</xdr:row>
      <xdr:rowOff>255059</xdr:rowOff>
    </xdr:to>
    <xdr:cxnSp macro="">
      <xdr:nvCxnSpPr>
        <xdr:cNvPr id="6" name="Conector re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CxnSpPr/>
      </xdr:nvCxnSpPr>
      <xdr:spPr>
        <a:xfrm>
          <a:off x="152400" y="3302000"/>
          <a:ext cx="1565275" cy="0"/>
        </a:xfrm>
        <a:prstGeom prst="line">
          <a:avLst/>
        </a:prstGeom>
        <a:ln>
          <a:solidFill>
            <a:srgbClr val="76717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0</xdr:col>
      <xdr:colOff>12700</xdr:colOff>
      <xdr:row>3</xdr:row>
      <xdr:rowOff>80434</xdr:rowOff>
    </xdr:from>
    <xdr:to>
      <xdr:col>1</xdr:col>
      <xdr:colOff>12700</xdr:colOff>
      <xdr:row>4</xdr:row>
      <xdr:rowOff>64559</xdr:rowOff>
    </xdr:to>
    <xdr:sp macro="" textlink="">
      <xdr:nvSpPr>
        <xdr:cNvPr id="7" name="Retângulo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/>
      </xdr:nvSpPr>
      <xdr:spPr>
        <a:xfrm>
          <a:off x="12700" y="1333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Início</a:t>
          </a:r>
        </a:p>
      </xdr:txBody>
    </xdr:sp>
    <xdr:clientData/>
  </xdr:twoCellAnchor>
  <xdr:twoCellAnchor editAs="absolute">
    <xdr:from>
      <xdr:col>0</xdr:col>
      <xdr:colOff>12700</xdr:colOff>
      <xdr:row>4</xdr:row>
      <xdr:rowOff>128059</xdr:rowOff>
    </xdr:from>
    <xdr:to>
      <xdr:col>1</xdr:col>
      <xdr:colOff>12700</xdr:colOff>
      <xdr:row>5</xdr:row>
      <xdr:rowOff>1059</xdr:rowOff>
    </xdr:to>
    <xdr:sp macro="" textlink="">
      <xdr:nvSpPr>
        <xdr:cNvPr id="8" name="Retângulo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/>
      </xdr:nvSpPr>
      <xdr:spPr>
        <a:xfrm>
          <a:off x="12700" y="1651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1. Catastro</a:t>
          </a:r>
        </a:p>
      </xdr:txBody>
    </xdr:sp>
    <xdr:clientData/>
  </xdr:twoCellAnchor>
  <xdr:twoCellAnchor editAs="absolute">
    <xdr:from>
      <xdr:col>0</xdr:col>
      <xdr:colOff>12700</xdr:colOff>
      <xdr:row>5</xdr:row>
      <xdr:rowOff>64559</xdr:rowOff>
    </xdr:from>
    <xdr:to>
      <xdr:col>1</xdr:col>
      <xdr:colOff>12700</xdr:colOff>
      <xdr:row>5</xdr:row>
      <xdr:rowOff>318559</xdr:rowOff>
    </xdr:to>
    <xdr:sp macro="" textlink="">
      <xdr:nvSpPr>
        <xdr:cNvPr id="9" name="Retângulo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/>
      </xdr:nvSpPr>
      <xdr:spPr>
        <a:xfrm>
          <a:off x="12700" y="1968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2. 5S</a:t>
          </a:r>
        </a:p>
      </xdr:txBody>
    </xdr:sp>
    <xdr:clientData/>
  </xdr:twoCellAnchor>
  <xdr:twoCellAnchor editAs="absolute">
    <xdr:from>
      <xdr:col>0</xdr:col>
      <xdr:colOff>12700</xdr:colOff>
      <xdr:row>6</xdr:row>
      <xdr:rowOff>1059</xdr:rowOff>
    </xdr:from>
    <xdr:to>
      <xdr:col>1</xdr:col>
      <xdr:colOff>12700</xdr:colOff>
      <xdr:row>6</xdr:row>
      <xdr:rowOff>255059</xdr:rowOff>
    </xdr:to>
    <xdr:sp macro="" textlink="">
      <xdr:nvSpPr>
        <xdr:cNvPr id="10" name="Retângulo 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/>
      </xdr:nvSpPr>
      <xdr:spPr>
        <a:xfrm>
          <a:off x="12700" y="2286000"/>
          <a:ext cx="1847850" cy="254000"/>
        </a:xfrm>
        <a:prstGeom prst="rect">
          <a:avLst/>
        </a:prstGeom>
        <a:solidFill>
          <a:schemeClr val="bg1">
            <a:lumMod val="100000"/>
          </a:schemeClr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rgbClr val="000000"/>
              </a:solidFill>
            </a:rPr>
            <a:t>3. Auditoria 5S</a:t>
          </a:r>
        </a:p>
      </xdr:txBody>
    </xdr:sp>
    <xdr:clientData/>
  </xdr:twoCellAnchor>
  <xdr:twoCellAnchor editAs="absolute">
    <xdr:from>
      <xdr:col>0</xdr:col>
      <xdr:colOff>12700</xdr:colOff>
      <xdr:row>6</xdr:row>
      <xdr:rowOff>318559</xdr:rowOff>
    </xdr:from>
    <xdr:to>
      <xdr:col>1</xdr:col>
      <xdr:colOff>12700</xdr:colOff>
      <xdr:row>7</xdr:row>
      <xdr:rowOff>191559</xdr:rowOff>
    </xdr:to>
    <xdr:sp macro="" textlink="">
      <xdr:nvSpPr>
        <xdr:cNvPr id="11" name="Retângulo 1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SpPr/>
      </xdr:nvSpPr>
      <xdr:spPr>
        <a:xfrm>
          <a:off x="12700" y="2603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4. Resultados Consolidados</a:t>
          </a:r>
        </a:p>
      </xdr:txBody>
    </xdr:sp>
    <xdr:clientData/>
  </xdr:twoCellAnchor>
  <xdr:twoCellAnchor editAs="absolute">
    <xdr:from>
      <xdr:col>0</xdr:col>
      <xdr:colOff>12700</xdr:colOff>
      <xdr:row>7</xdr:row>
      <xdr:rowOff>255059</xdr:rowOff>
    </xdr:from>
    <xdr:to>
      <xdr:col>1</xdr:col>
      <xdr:colOff>12700</xdr:colOff>
      <xdr:row>8</xdr:row>
      <xdr:rowOff>128059</xdr:rowOff>
    </xdr:to>
    <xdr:sp macro="" textlink="">
      <xdr:nvSpPr>
        <xdr:cNvPr id="12" name="Retângulo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SpPr/>
      </xdr:nvSpPr>
      <xdr:spPr>
        <a:xfrm>
          <a:off x="12700" y="2921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5. Relatório de impressão</a:t>
          </a:r>
        </a:p>
      </xdr:txBody>
    </xdr:sp>
    <xdr:clientData/>
  </xdr:twoCellAnchor>
  <xdr:twoCellAnchor editAs="absolute">
    <xdr:from>
      <xdr:col>0</xdr:col>
      <xdr:colOff>12700</xdr:colOff>
      <xdr:row>9</xdr:row>
      <xdr:rowOff>1059</xdr:rowOff>
    </xdr:from>
    <xdr:to>
      <xdr:col>1</xdr:col>
      <xdr:colOff>12700</xdr:colOff>
      <xdr:row>9</xdr:row>
      <xdr:rowOff>255059</xdr:rowOff>
    </xdr:to>
    <xdr:sp macro="" textlink="">
      <xdr:nvSpPr>
        <xdr:cNvPr id="13" name="Retângulo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SpPr/>
      </xdr:nvSpPr>
      <xdr:spPr>
        <a:xfrm>
          <a:off x="12700" y="3429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Dudas Frecuentes</a:t>
          </a:r>
        </a:p>
      </xdr:txBody>
    </xdr:sp>
    <xdr:clientData/>
  </xdr:twoCellAnchor>
  <xdr:twoCellAnchor editAs="absolute">
    <xdr:from>
      <xdr:col>0</xdr:col>
      <xdr:colOff>12700</xdr:colOff>
      <xdr:row>9</xdr:row>
      <xdr:rowOff>318559</xdr:rowOff>
    </xdr:from>
    <xdr:to>
      <xdr:col>1</xdr:col>
      <xdr:colOff>12700</xdr:colOff>
      <xdr:row>10</xdr:row>
      <xdr:rowOff>191559</xdr:rowOff>
    </xdr:to>
    <xdr:sp macro="" textlink="">
      <xdr:nvSpPr>
        <xdr:cNvPr id="14" name="Retângulo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SpPr/>
      </xdr:nvSpPr>
      <xdr:spPr>
        <a:xfrm>
          <a:off x="12700" y="3746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Sugestões para você</a:t>
          </a:r>
        </a:p>
      </xdr:txBody>
    </xdr:sp>
    <xdr:clientData/>
  </xdr:twoCellAnchor>
  <xdr:twoCellAnchor editAs="absolute">
    <xdr:from>
      <xdr:col>0</xdr:col>
      <xdr:colOff>12700</xdr:colOff>
      <xdr:row>10</xdr:row>
      <xdr:rowOff>255059</xdr:rowOff>
    </xdr:from>
    <xdr:to>
      <xdr:col>1</xdr:col>
      <xdr:colOff>12700</xdr:colOff>
      <xdr:row>11</xdr:row>
      <xdr:rowOff>128059</xdr:rowOff>
    </xdr:to>
    <xdr:sp macro="" textlink="">
      <xdr:nvSpPr>
        <xdr:cNvPr id="15" name="Retângulo 14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SpPr/>
      </xdr:nvSpPr>
      <xdr:spPr>
        <a:xfrm>
          <a:off x="12700" y="4064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Sobre la LUZ</a:t>
          </a:r>
        </a:p>
      </xdr:txBody>
    </xdr:sp>
    <xdr:clientData/>
  </xdr:twoCellAnchor>
  <xdr:twoCellAnchor editAs="absolute">
    <xdr:from>
      <xdr:col>2</xdr:col>
      <xdr:colOff>15875</xdr:colOff>
      <xdr:row>2</xdr:row>
      <xdr:rowOff>260350</xdr:rowOff>
    </xdr:from>
    <xdr:to>
      <xdr:col>2</xdr:col>
      <xdr:colOff>947208</xdr:colOff>
      <xdr:row>4</xdr:row>
      <xdr:rowOff>19050</xdr:rowOff>
    </xdr:to>
    <xdr:sp macro="" textlink="">
      <xdr:nvSpPr>
        <xdr:cNvPr id="16" name="Retângulo 1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A00-000010000000}"/>
            </a:ext>
          </a:extLst>
        </xdr:cNvPr>
        <xdr:cNvSpPr/>
      </xdr:nvSpPr>
      <xdr:spPr>
        <a:xfrm>
          <a:off x="2264834" y="1249892"/>
          <a:ext cx="931333" cy="298450"/>
        </a:xfrm>
        <a:prstGeom prst="rect">
          <a:avLst/>
        </a:prstGeom>
        <a:solidFill>
          <a:srgbClr val="6699C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>
              <a:solidFill>
                <a:schemeClr val="bg1">
                  <a:lumMod val="100000"/>
                </a:schemeClr>
              </a:solidFill>
            </a:rPr>
            <a:t>Diário</a:t>
          </a:r>
        </a:p>
      </xdr:txBody>
    </xdr:sp>
    <xdr:clientData/>
  </xdr:twoCellAnchor>
  <xdr:twoCellAnchor editAs="absolute">
    <xdr:from>
      <xdr:col>2</xdr:col>
      <xdr:colOff>972608</xdr:colOff>
      <xdr:row>2</xdr:row>
      <xdr:rowOff>260350</xdr:rowOff>
    </xdr:from>
    <xdr:to>
      <xdr:col>2</xdr:col>
      <xdr:colOff>1903942</xdr:colOff>
      <xdr:row>4</xdr:row>
      <xdr:rowOff>19050</xdr:rowOff>
    </xdr:to>
    <xdr:sp macro="" textlink="">
      <xdr:nvSpPr>
        <xdr:cNvPr id="17" name="Retângulo 1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A00-000011000000}"/>
            </a:ext>
          </a:extLst>
        </xdr:cNvPr>
        <xdr:cNvSpPr/>
      </xdr:nvSpPr>
      <xdr:spPr>
        <a:xfrm>
          <a:off x="3221567" y="1249892"/>
          <a:ext cx="931334" cy="298450"/>
        </a:xfrm>
        <a:prstGeom prst="rect">
          <a:avLst/>
        </a:prstGeom>
        <a:solidFill>
          <a:srgbClr val="6699C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>
              <a:solidFill>
                <a:schemeClr val="bg1">
                  <a:lumMod val="100000"/>
                </a:schemeClr>
              </a:solidFill>
            </a:rPr>
            <a:t>Semanal</a:t>
          </a:r>
        </a:p>
      </xdr:txBody>
    </xdr:sp>
    <xdr:clientData/>
  </xdr:twoCellAnchor>
  <xdr:twoCellAnchor editAs="absolute">
    <xdr:from>
      <xdr:col>2</xdr:col>
      <xdr:colOff>1929342</xdr:colOff>
      <xdr:row>2</xdr:row>
      <xdr:rowOff>260350</xdr:rowOff>
    </xdr:from>
    <xdr:to>
      <xdr:col>2</xdr:col>
      <xdr:colOff>2928408</xdr:colOff>
      <xdr:row>4</xdr:row>
      <xdr:rowOff>19050</xdr:rowOff>
    </xdr:to>
    <xdr:sp macro="" textlink="">
      <xdr:nvSpPr>
        <xdr:cNvPr id="18" name="Retângulo 1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A00-000012000000}"/>
            </a:ext>
          </a:extLst>
        </xdr:cNvPr>
        <xdr:cNvSpPr/>
      </xdr:nvSpPr>
      <xdr:spPr>
        <a:xfrm>
          <a:off x="4178301" y="1249892"/>
          <a:ext cx="999066" cy="298450"/>
        </a:xfrm>
        <a:prstGeom prst="rect">
          <a:avLst/>
        </a:prstGeom>
        <a:solidFill>
          <a:srgbClr val="FF9900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1">
              <a:solidFill>
                <a:schemeClr val="bg1">
                  <a:lumMod val="100000"/>
                </a:schemeClr>
              </a:solidFill>
            </a:rPr>
            <a:t>Mensual</a:t>
          </a:r>
        </a:p>
      </xdr:txBody>
    </xdr:sp>
    <xdr:clientData/>
  </xdr:twoCellAnchor>
  <xdr:twoCellAnchor>
    <xdr:from>
      <xdr:col>2</xdr:col>
      <xdr:colOff>4928656</xdr:colOff>
      <xdr:row>0</xdr:row>
      <xdr:rowOff>89959</xdr:rowOff>
    </xdr:from>
    <xdr:to>
      <xdr:col>4</xdr:col>
      <xdr:colOff>407459</xdr:colOff>
      <xdr:row>0</xdr:row>
      <xdr:rowOff>455084</xdr:rowOff>
    </xdr:to>
    <xdr:sp macro="" textlink="">
      <xdr:nvSpPr>
        <xdr:cNvPr id="20" name="Retângulo: Cantos Arredondados 1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9AAD94A7-DB16-4AAC-B28D-FC7900B3B915}"/>
            </a:ext>
          </a:extLst>
        </xdr:cNvPr>
        <xdr:cNvSpPr/>
      </xdr:nvSpPr>
      <xdr:spPr>
        <a:xfrm>
          <a:off x="7177615" y="89959"/>
          <a:ext cx="2225677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134407</xdr:colOff>
      <xdr:row>1</xdr:row>
      <xdr:rowOff>113241</xdr:rowOff>
    </xdr:from>
    <xdr:to>
      <xdr:col>0</xdr:col>
      <xdr:colOff>1699682</xdr:colOff>
      <xdr:row>2</xdr:row>
      <xdr:rowOff>190028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7" y="674158"/>
          <a:ext cx="1565275" cy="505412"/>
        </a:xfrm>
        <a:prstGeom prst="rect">
          <a:avLst/>
        </a:prstGeom>
      </xdr:spPr>
    </xdr:pic>
    <xdr:clientData fLocksWithSheet="0"/>
  </xdr:twoCellAnchor>
  <xdr:twoCellAnchor editAs="absolute">
    <xdr:from>
      <xdr:col>0</xdr:col>
      <xdr:colOff>144991</xdr:colOff>
      <xdr:row>3</xdr:row>
      <xdr:rowOff>45511</xdr:rowOff>
    </xdr:from>
    <xdr:to>
      <xdr:col>0</xdr:col>
      <xdr:colOff>1710266</xdr:colOff>
      <xdr:row>3</xdr:row>
      <xdr:rowOff>45511</xdr:rowOff>
    </xdr:to>
    <xdr:cxnSp macro="">
      <xdr:nvCxnSpPr>
        <xdr:cNvPr id="4" name="Conector reto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CxnSpPr/>
      </xdr:nvCxnSpPr>
      <xdr:spPr>
        <a:xfrm>
          <a:off x="144991" y="1304928"/>
          <a:ext cx="1565275" cy="0"/>
        </a:xfrm>
        <a:prstGeom prst="line">
          <a:avLst/>
        </a:prstGeom>
        <a:ln>
          <a:solidFill>
            <a:srgbClr val="76717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0</xdr:col>
      <xdr:colOff>152400</xdr:colOff>
      <xdr:row>6</xdr:row>
      <xdr:rowOff>240947</xdr:rowOff>
    </xdr:from>
    <xdr:to>
      <xdr:col>0</xdr:col>
      <xdr:colOff>1717675</xdr:colOff>
      <xdr:row>6</xdr:row>
      <xdr:rowOff>240947</xdr:rowOff>
    </xdr:to>
    <xdr:cxnSp macro="">
      <xdr:nvCxnSpPr>
        <xdr:cNvPr id="6" name="Conector reto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CxnSpPr/>
      </xdr:nvCxnSpPr>
      <xdr:spPr>
        <a:xfrm>
          <a:off x="152400" y="3302000"/>
          <a:ext cx="1565275" cy="0"/>
        </a:xfrm>
        <a:prstGeom prst="line">
          <a:avLst/>
        </a:prstGeom>
        <a:ln>
          <a:solidFill>
            <a:srgbClr val="76717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0</xdr:col>
      <xdr:colOff>12700</xdr:colOff>
      <xdr:row>3</xdr:row>
      <xdr:rowOff>80434</xdr:rowOff>
    </xdr:from>
    <xdr:to>
      <xdr:col>1</xdr:col>
      <xdr:colOff>12700</xdr:colOff>
      <xdr:row>4</xdr:row>
      <xdr:rowOff>64559</xdr:rowOff>
    </xdr:to>
    <xdr:sp macro="" textlink="">
      <xdr:nvSpPr>
        <xdr:cNvPr id="7" name="Retângulo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SpPr/>
      </xdr:nvSpPr>
      <xdr:spPr>
        <a:xfrm>
          <a:off x="12700" y="1333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Início</a:t>
          </a:r>
        </a:p>
      </xdr:txBody>
    </xdr:sp>
    <xdr:clientData/>
  </xdr:twoCellAnchor>
  <xdr:twoCellAnchor editAs="absolute">
    <xdr:from>
      <xdr:col>0</xdr:col>
      <xdr:colOff>12700</xdr:colOff>
      <xdr:row>4</xdr:row>
      <xdr:rowOff>128059</xdr:rowOff>
    </xdr:from>
    <xdr:to>
      <xdr:col>1</xdr:col>
      <xdr:colOff>12700</xdr:colOff>
      <xdr:row>5</xdr:row>
      <xdr:rowOff>1059</xdr:rowOff>
    </xdr:to>
    <xdr:sp macro="" textlink="">
      <xdr:nvSpPr>
        <xdr:cNvPr id="8" name="Retângulo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/>
      </xdr:nvSpPr>
      <xdr:spPr>
        <a:xfrm>
          <a:off x="12700" y="1651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1. Catastro</a:t>
          </a:r>
        </a:p>
      </xdr:txBody>
    </xdr:sp>
    <xdr:clientData/>
  </xdr:twoCellAnchor>
  <xdr:twoCellAnchor editAs="absolute">
    <xdr:from>
      <xdr:col>0</xdr:col>
      <xdr:colOff>12700</xdr:colOff>
      <xdr:row>5</xdr:row>
      <xdr:rowOff>64559</xdr:rowOff>
    </xdr:from>
    <xdr:to>
      <xdr:col>1</xdr:col>
      <xdr:colOff>12700</xdr:colOff>
      <xdr:row>5</xdr:row>
      <xdr:rowOff>318559</xdr:rowOff>
    </xdr:to>
    <xdr:sp macro="" textlink="">
      <xdr:nvSpPr>
        <xdr:cNvPr id="9" name="Retângulo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SpPr/>
      </xdr:nvSpPr>
      <xdr:spPr>
        <a:xfrm>
          <a:off x="12700" y="1968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2. 5S</a:t>
          </a:r>
        </a:p>
      </xdr:txBody>
    </xdr:sp>
    <xdr:clientData/>
  </xdr:twoCellAnchor>
  <xdr:twoCellAnchor editAs="absolute">
    <xdr:from>
      <xdr:col>0</xdr:col>
      <xdr:colOff>12700</xdr:colOff>
      <xdr:row>5</xdr:row>
      <xdr:rowOff>382059</xdr:rowOff>
    </xdr:from>
    <xdr:to>
      <xdr:col>1</xdr:col>
      <xdr:colOff>12700</xdr:colOff>
      <xdr:row>5</xdr:row>
      <xdr:rowOff>632531</xdr:rowOff>
    </xdr:to>
    <xdr:sp macro="" textlink="">
      <xdr:nvSpPr>
        <xdr:cNvPr id="10" name="Retângulo 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SpPr/>
      </xdr:nvSpPr>
      <xdr:spPr>
        <a:xfrm>
          <a:off x="12700" y="2286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3. Auditoria 5S</a:t>
          </a:r>
        </a:p>
      </xdr:txBody>
    </xdr:sp>
    <xdr:clientData/>
  </xdr:twoCellAnchor>
  <xdr:twoCellAnchor editAs="absolute">
    <xdr:from>
      <xdr:col>0</xdr:col>
      <xdr:colOff>12700</xdr:colOff>
      <xdr:row>5</xdr:row>
      <xdr:rowOff>696031</xdr:rowOff>
    </xdr:from>
    <xdr:to>
      <xdr:col>1</xdr:col>
      <xdr:colOff>12700</xdr:colOff>
      <xdr:row>5</xdr:row>
      <xdr:rowOff>950031</xdr:rowOff>
    </xdr:to>
    <xdr:sp macro="" textlink="">
      <xdr:nvSpPr>
        <xdr:cNvPr id="11" name="Retângulo 1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SpPr/>
      </xdr:nvSpPr>
      <xdr:spPr>
        <a:xfrm>
          <a:off x="12700" y="2603500"/>
          <a:ext cx="1847850" cy="254000"/>
        </a:xfrm>
        <a:prstGeom prst="rect">
          <a:avLst/>
        </a:prstGeom>
        <a:solidFill>
          <a:schemeClr val="bg1">
            <a:lumMod val="100000"/>
          </a:schemeClr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rgbClr val="000000"/>
              </a:solidFill>
            </a:rPr>
            <a:t>4. Resultados Consolidados</a:t>
          </a:r>
        </a:p>
      </xdr:txBody>
    </xdr:sp>
    <xdr:clientData/>
  </xdr:twoCellAnchor>
  <xdr:twoCellAnchor editAs="absolute">
    <xdr:from>
      <xdr:col>0</xdr:col>
      <xdr:colOff>12700</xdr:colOff>
      <xdr:row>5</xdr:row>
      <xdr:rowOff>1013531</xdr:rowOff>
    </xdr:from>
    <xdr:to>
      <xdr:col>1</xdr:col>
      <xdr:colOff>12700</xdr:colOff>
      <xdr:row>6</xdr:row>
      <xdr:rowOff>113947</xdr:rowOff>
    </xdr:to>
    <xdr:sp macro="" textlink="">
      <xdr:nvSpPr>
        <xdr:cNvPr id="12" name="Retângulo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SpPr/>
      </xdr:nvSpPr>
      <xdr:spPr>
        <a:xfrm>
          <a:off x="12700" y="2921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5. Relatório de impressão</a:t>
          </a:r>
        </a:p>
      </xdr:txBody>
    </xdr:sp>
    <xdr:clientData/>
  </xdr:twoCellAnchor>
  <xdr:twoCellAnchor editAs="absolute">
    <xdr:from>
      <xdr:col>0</xdr:col>
      <xdr:colOff>12700</xdr:colOff>
      <xdr:row>6</xdr:row>
      <xdr:rowOff>362655</xdr:rowOff>
    </xdr:from>
    <xdr:to>
      <xdr:col>1</xdr:col>
      <xdr:colOff>12700</xdr:colOff>
      <xdr:row>7</xdr:row>
      <xdr:rowOff>235655</xdr:rowOff>
    </xdr:to>
    <xdr:sp macro="" textlink="">
      <xdr:nvSpPr>
        <xdr:cNvPr id="13" name="Retângulo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SpPr/>
      </xdr:nvSpPr>
      <xdr:spPr>
        <a:xfrm>
          <a:off x="12700" y="3429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Dudas Frecuentes</a:t>
          </a:r>
        </a:p>
      </xdr:txBody>
    </xdr:sp>
    <xdr:clientData/>
  </xdr:twoCellAnchor>
  <xdr:twoCellAnchor editAs="absolute">
    <xdr:from>
      <xdr:col>0</xdr:col>
      <xdr:colOff>12700</xdr:colOff>
      <xdr:row>7</xdr:row>
      <xdr:rowOff>299155</xdr:rowOff>
    </xdr:from>
    <xdr:to>
      <xdr:col>1</xdr:col>
      <xdr:colOff>12700</xdr:colOff>
      <xdr:row>9</xdr:row>
      <xdr:rowOff>50448</xdr:rowOff>
    </xdr:to>
    <xdr:sp macro="" textlink="">
      <xdr:nvSpPr>
        <xdr:cNvPr id="14" name="Retângulo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SpPr/>
      </xdr:nvSpPr>
      <xdr:spPr>
        <a:xfrm>
          <a:off x="12700" y="3746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Sugestões para você</a:t>
          </a:r>
        </a:p>
      </xdr:txBody>
    </xdr:sp>
    <xdr:clientData/>
  </xdr:twoCellAnchor>
  <xdr:twoCellAnchor editAs="absolute">
    <xdr:from>
      <xdr:col>0</xdr:col>
      <xdr:colOff>12700</xdr:colOff>
      <xdr:row>9</xdr:row>
      <xdr:rowOff>113948</xdr:rowOff>
    </xdr:from>
    <xdr:to>
      <xdr:col>1</xdr:col>
      <xdr:colOff>12700</xdr:colOff>
      <xdr:row>9</xdr:row>
      <xdr:rowOff>367948</xdr:rowOff>
    </xdr:to>
    <xdr:sp macro="" textlink="">
      <xdr:nvSpPr>
        <xdr:cNvPr id="15" name="Retângulo 14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SpPr/>
      </xdr:nvSpPr>
      <xdr:spPr>
        <a:xfrm>
          <a:off x="12700" y="4064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Sobre la LUZ</a:t>
          </a:r>
        </a:p>
      </xdr:txBody>
    </xdr:sp>
    <xdr:clientData/>
  </xdr:twoCellAnchor>
  <xdr:twoCellAnchor>
    <xdr:from>
      <xdr:col>7</xdr:col>
      <xdr:colOff>42332</xdr:colOff>
      <xdr:row>7</xdr:row>
      <xdr:rowOff>120952</xdr:rowOff>
    </xdr:from>
    <xdr:to>
      <xdr:col>11</xdr:col>
      <xdr:colOff>0</xdr:colOff>
      <xdr:row>13</xdr:row>
      <xdr:rowOff>6365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00000000-0008-0000-0B00-00001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</xdr:col>
      <xdr:colOff>28221</xdr:colOff>
      <xdr:row>15</xdr:row>
      <xdr:rowOff>152398</xdr:rowOff>
    </xdr:from>
    <xdr:to>
      <xdr:col>11</xdr:col>
      <xdr:colOff>0</xdr:colOff>
      <xdr:row>22</xdr:row>
      <xdr:rowOff>228598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00000000-0008-0000-0B00-00001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14111</xdr:colOff>
      <xdr:row>33</xdr:row>
      <xdr:rowOff>11288</xdr:rowOff>
    </xdr:from>
    <xdr:to>
      <xdr:col>10</xdr:col>
      <xdr:colOff>1058333</xdr:colOff>
      <xdr:row>40</xdr:row>
      <xdr:rowOff>338665</xdr:rowOff>
    </xdr:to>
    <xdr:graphicFrame macro="">
      <xdr:nvGraphicFramePr>
        <xdr:cNvPr id="19" name="Gráfico 18">
          <a:extLst>
            <a:ext uri="{FF2B5EF4-FFF2-40B4-BE49-F238E27FC236}">
              <a16:creationId xmlns:a16="http://schemas.microsoft.com/office/drawing/2014/main" id="{00000000-0008-0000-0B00-00001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6</xdr:col>
      <xdr:colOff>346072</xdr:colOff>
      <xdr:row>0</xdr:row>
      <xdr:rowOff>89959</xdr:rowOff>
    </xdr:from>
    <xdr:to>
      <xdr:col>8</xdr:col>
      <xdr:colOff>15874</xdr:colOff>
      <xdr:row>0</xdr:row>
      <xdr:rowOff>455084</xdr:rowOff>
    </xdr:to>
    <xdr:sp macro="" textlink="">
      <xdr:nvSpPr>
        <xdr:cNvPr id="18" name="Retângulo: Cantos Arredondados 1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DBC92DA1-2A40-476E-A778-8FB266689E2D}"/>
            </a:ext>
          </a:extLst>
        </xdr:cNvPr>
        <xdr:cNvSpPr/>
      </xdr:nvSpPr>
      <xdr:spPr>
        <a:xfrm>
          <a:off x="7070722" y="89959"/>
          <a:ext cx="1908177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134407</xdr:colOff>
      <xdr:row>1</xdr:row>
      <xdr:rowOff>12700</xdr:rowOff>
    </xdr:from>
    <xdr:to>
      <xdr:col>0</xdr:col>
      <xdr:colOff>1699682</xdr:colOff>
      <xdr:row>2</xdr:row>
      <xdr:rowOff>89487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7" y="573617"/>
          <a:ext cx="1565275" cy="505412"/>
        </a:xfrm>
        <a:prstGeom prst="rect">
          <a:avLst/>
        </a:prstGeom>
      </xdr:spPr>
    </xdr:pic>
    <xdr:clientData fLocksWithSheet="0"/>
  </xdr:twoCellAnchor>
  <xdr:twoCellAnchor editAs="absolute">
    <xdr:from>
      <xdr:col>0</xdr:col>
      <xdr:colOff>144991</xdr:colOff>
      <xdr:row>2</xdr:row>
      <xdr:rowOff>214845</xdr:rowOff>
    </xdr:from>
    <xdr:to>
      <xdr:col>0</xdr:col>
      <xdr:colOff>1710266</xdr:colOff>
      <xdr:row>2</xdr:row>
      <xdr:rowOff>214845</xdr:rowOff>
    </xdr:to>
    <xdr:cxnSp macro="">
      <xdr:nvCxnSpPr>
        <xdr:cNvPr id="4" name="Conector reto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CxnSpPr/>
      </xdr:nvCxnSpPr>
      <xdr:spPr>
        <a:xfrm>
          <a:off x="144991" y="1204387"/>
          <a:ext cx="1565275" cy="0"/>
        </a:xfrm>
        <a:prstGeom prst="line">
          <a:avLst/>
        </a:prstGeom>
        <a:ln>
          <a:solidFill>
            <a:srgbClr val="76717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0</xdr:col>
      <xdr:colOff>152400</xdr:colOff>
      <xdr:row>6</xdr:row>
      <xdr:rowOff>789340</xdr:rowOff>
    </xdr:from>
    <xdr:to>
      <xdr:col>0</xdr:col>
      <xdr:colOff>1717675</xdr:colOff>
      <xdr:row>6</xdr:row>
      <xdr:rowOff>789340</xdr:rowOff>
    </xdr:to>
    <xdr:cxnSp macro="">
      <xdr:nvCxnSpPr>
        <xdr:cNvPr id="6" name="Conector reto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CxnSpPr/>
      </xdr:nvCxnSpPr>
      <xdr:spPr>
        <a:xfrm>
          <a:off x="152400" y="3302000"/>
          <a:ext cx="1565275" cy="0"/>
        </a:xfrm>
        <a:prstGeom prst="line">
          <a:avLst/>
        </a:prstGeom>
        <a:ln>
          <a:solidFill>
            <a:srgbClr val="76717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0</xdr:col>
      <xdr:colOff>12700</xdr:colOff>
      <xdr:row>3</xdr:row>
      <xdr:rowOff>80434</xdr:rowOff>
    </xdr:from>
    <xdr:to>
      <xdr:col>1</xdr:col>
      <xdr:colOff>12700</xdr:colOff>
      <xdr:row>4</xdr:row>
      <xdr:rowOff>64559</xdr:rowOff>
    </xdr:to>
    <xdr:sp macro="" textlink="">
      <xdr:nvSpPr>
        <xdr:cNvPr id="7" name="Retângulo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/>
      </xdr:nvSpPr>
      <xdr:spPr>
        <a:xfrm>
          <a:off x="12700" y="1333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Início</a:t>
          </a:r>
        </a:p>
      </xdr:txBody>
    </xdr:sp>
    <xdr:clientData/>
  </xdr:twoCellAnchor>
  <xdr:twoCellAnchor editAs="absolute">
    <xdr:from>
      <xdr:col>0</xdr:col>
      <xdr:colOff>12700</xdr:colOff>
      <xdr:row>4</xdr:row>
      <xdr:rowOff>128059</xdr:rowOff>
    </xdr:from>
    <xdr:to>
      <xdr:col>1</xdr:col>
      <xdr:colOff>12700</xdr:colOff>
      <xdr:row>5</xdr:row>
      <xdr:rowOff>1059</xdr:rowOff>
    </xdr:to>
    <xdr:sp macro="" textlink="">
      <xdr:nvSpPr>
        <xdr:cNvPr id="8" name="Retângulo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/>
      </xdr:nvSpPr>
      <xdr:spPr>
        <a:xfrm>
          <a:off x="12700" y="1651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1. Catastro</a:t>
          </a:r>
        </a:p>
      </xdr:txBody>
    </xdr:sp>
    <xdr:clientData/>
  </xdr:twoCellAnchor>
  <xdr:twoCellAnchor editAs="absolute">
    <xdr:from>
      <xdr:col>0</xdr:col>
      <xdr:colOff>12700</xdr:colOff>
      <xdr:row>5</xdr:row>
      <xdr:rowOff>59267</xdr:rowOff>
    </xdr:from>
    <xdr:to>
      <xdr:col>1</xdr:col>
      <xdr:colOff>12700</xdr:colOff>
      <xdr:row>5</xdr:row>
      <xdr:rowOff>313267</xdr:rowOff>
    </xdr:to>
    <xdr:sp macro="" textlink="">
      <xdr:nvSpPr>
        <xdr:cNvPr id="9" name="Retângulo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/>
      </xdr:nvSpPr>
      <xdr:spPr>
        <a:xfrm>
          <a:off x="12700" y="1968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2. 5S</a:t>
          </a:r>
        </a:p>
      </xdr:txBody>
    </xdr:sp>
    <xdr:clientData/>
  </xdr:twoCellAnchor>
  <xdr:twoCellAnchor editAs="absolute">
    <xdr:from>
      <xdr:col>0</xdr:col>
      <xdr:colOff>12700</xdr:colOff>
      <xdr:row>5</xdr:row>
      <xdr:rowOff>376767</xdr:rowOff>
    </xdr:from>
    <xdr:to>
      <xdr:col>1</xdr:col>
      <xdr:colOff>12700</xdr:colOff>
      <xdr:row>6</xdr:row>
      <xdr:rowOff>43392</xdr:rowOff>
    </xdr:to>
    <xdr:sp macro="" textlink="">
      <xdr:nvSpPr>
        <xdr:cNvPr id="10" name="Retângulo 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/>
      </xdr:nvSpPr>
      <xdr:spPr>
        <a:xfrm>
          <a:off x="12700" y="2286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3. Auditoria 5S</a:t>
          </a:r>
        </a:p>
      </xdr:txBody>
    </xdr:sp>
    <xdr:clientData/>
  </xdr:twoCellAnchor>
  <xdr:twoCellAnchor editAs="absolute">
    <xdr:from>
      <xdr:col>0</xdr:col>
      <xdr:colOff>12700</xdr:colOff>
      <xdr:row>6</xdr:row>
      <xdr:rowOff>106892</xdr:rowOff>
    </xdr:from>
    <xdr:to>
      <xdr:col>1</xdr:col>
      <xdr:colOff>12700</xdr:colOff>
      <xdr:row>6</xdr:row>
      <xdr:rowOff>360892</xdr:rowOff>
    </xdr:to>
    <xdr:sp macro="" textlink="">
      <xdr:nvSpPr>
        <xdr:cNvPr id="11" name="Retângulo 1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/>
      </xdr:nvSpPr>
      <xdr:spPr>
        <a:xfrm>
          <a:off x="12700" y="2603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4. Resultados Consolidados</a:t>
          </a:r>
        </a:p>
      </xdr:txBody>
    </xdr:sp>
    <xdr:clientData/>
  </xdr:twoCellAnchor>
  <xdr:twoCellAnchor editAs="absolute">
    <xdr:from>
      <xdr:col>0</xdr:col>
      <xdr:colOff>12700</xdr:colOff>
      <xdr:row>6</xdr:row>
      <xdr:rowOff>424392</xdr:rowOff>
    </xdr:from>
    <xdr:to>
      <xdr:col>1</xdr:col>
      <xdr:colOff>12700</xdr:colOff>
      <xdr:row>6</xdr:row>
      <xdr:rowOff>676628</xdr:rowOff>
    </xdr:to>
    <xdr:sp macro="" textlink="">
      <xdr:nvSpPr>
        <xdr:cNvPr id="12" name="Retângulo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/>
      </xdr:nvSpPr>
      <xdr:spPr>
        <a:xfrm>
          <a:off x="12700" y="2921000"/>
          <a:ext cx="1847850" cy="254000"/>
        </a:xfrm>
        <a:prstGeom prst="rect">
          <a:avLst/>
        </a:prstGeom>
        <a:solidFill>
          <a:schemeClr val="bg1">
            <a:lumMod val="100000"/>
          </a:schemeClr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rgbClr val="000000"/>
              </a:solidFill>
            </a:rPr>
            <a:t>5. Relatório de impressão</a:t>
          </a:r>
        </a:p>
      </xdr:txBody>
    </xdr:sp>
    <xdr:clientData/>
  </xdr:twoCellAnchor>
  <xdr:twoCellAnchor editAs="absolute">
    <xdr:from>
      <xdr:col>0</xdr:col>
      <xdr:colOff>12700</xdr:colOff>
      <xdr:row>6</xdr:row>
      <xdr:rowOff>912990</xdr:rowOff>
    </xdr:from>
    <xdr:to>
      <xdr:col>1</xdr:col>
      <xdr:colOff>12700</xdr:colOff>
      <xdr:row>6</xdr:row>
      <xdr:rowOff>1149350</xdr:rowOff>
    </xdr:to>
    <xdr:sp macro="" textlink="">
      <xdr:nvSpPr>
        <xdr:cNvPr id="13" name="Retângulo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/>
      </xdr:nvSpPr>
      <xdr:spPr>
        <a:xfrm>
          <a:off x="12700" y="3429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Dudas Frecuentes</a:t>
          </a:r>
        </a:p>
      </xdr:txBody>
    </xdr:sp>
    <xdr:clientData/>
  </xdr:twoCellAnchor>
  <xdr:twoCellAnchor editAs="absolute">
    <xdr:from>
      <xdr:col>0</xdr:col>
      <xdr:colOff>12700</xdr:colOff>
      <xdr:row>7</xdr:row>
      <xdr:rowOff>25753</xdr:rowOff>
    </xdr:from>
    <xdr:to>
      <xdr:col>1</xdr:col>
      <xdr:colOff>12700</xdr:colOff>
      <xdr:row>8</xdr:row>
      <xdr:rowOff>99837</xdr:rowOff>
    </xdr:to>
    <xdr:sp macro="" textlink="">
      <xdr:nvSpPr>
        <xdr:cNvPr id="14" name="Retângulo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/>
      </xdr:nvSpPr>
      <xdr:spPr>
        <a:xfrm>
          <a:off x="12700" y="3746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Sugestões para você</a:t>
          </a:r>
        </a:p>
      </xdr:txBody>
    </xdr:sp>
    <xdr:clientData/>
  </xdr:twoCellAnchor>
  <xdr:twoCellAnchor editAs="absolute">
    <xdr:from>
      <xdr:col>0</xdr:col>
      <xdr:colOff>12700</xdr:colOff>
      <xdr:row>8</xdr:row>
      <xdr:rowOff>163337</xdr:rowOff>
    </xdr:from>
    <xdr:to>
      <xdr:col>1</xdr:col>
      <xdr:colOff>12700</xdr:colOff>
      <xdr:row>10</xdr:row>
      <xdr:rowOff>52210</xdr:rowOff>
    </xdr:to>
    <xdr:sp macro="" textlink="">
      <xdr:nvSpPr>
        <xdr:cNvPr id="15" name="Retângulo 14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/>
      </xdr:nvSpPr>
      <xdr:spPr>
        <a:xfrm>
          <a:off x="12700" y="4064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Sobre la LUZ</a:t>
          </a:r>
        </a:p>
      </xdr:txBody>
    </xdr:sp>
    <xdr:clientData/>
  </xdr:twoCellAnchor>
  <xdr:twoCellAnchor>
    <xdr:from>
      <xdr:col>6</xdr:col>
      <xdr:colOff>253998</xdr:colOff>
      <xdr:row>18</xdr:row>
      <xdr:rowOff>120952</xdr:rowOff>
    </xdr:from>
    <xdr:to>
      <xdr:col>10</xdr:col>
      <xdr:colOff>1078350</xdr:colOff>
      <xdr:row>23</xdr:row>
      <xdr:rowOff>592667</xdr:rowOff>
    </xdr:to>
    <xdr:graphicFrame macro="">
      <xdr:nvGraphicFramePr>
        <xdr:cNvPr id="18" name="Gráfico 17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</xdr:col>
      <xdr:colOff>28221</xdr:colOff>
      <xdr:row>25</xdr:row>
      <xdr:rowOff>152398</xdr:rowOff>
    </xdr:from>
    <xdr:to>
      <xdr:col>10</xdr:col>
      <xdr:colOff>959555</xdr:colOff>
      <xdr:row>32</xdr:row>
      <xdr:rowOff>228598</xdr:rowOff>
    </xdr:to>
    <xdr:graphicFrame macro="">
      <xdr:nvGraphicFramePr>
        <xdr:cNvPr id="19" name="Gráfico 18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6</xdr:col>
      <xdr:colOff>846668</xdr:colOff>
      <xdr:row>46</xdr:row>
      <xdr:rowOff>84667</xdr:rowOff>
    </xdr:from>
    <xdr:to>
      <xdr:col>10</xdr:col>
      <xdr:colOff>1086556</xdr:colOff>
      <xdr:row>54</xdr:row>
      <xdr:rowOff>31044</xdr:rowOff>
    </xdr:to>
    <xdr:graphicFrame macro="">
      <xdr:nvGraphicFramePr>
        <xdr:cNvPr id="21" name="Gráfico 20"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6</xdr:col>
      <xdr:colOff>346072</xdr:colOff>
      <xdr:row>0</xdr:row>
      <xdr:rowOff>89959</xdr:rowOff>
    </xdr:from>
    <xdr:to>
      <xdr:col>8</xdr:col>
      <xdr:colOff>15874</xdr:colOff>
      <xdr:row>0</xdr:row>
      <xdr:rowOff>455084</xdr:rowOff>
    </xdr:to>
    <xdr:sp macro="" textlink="">
      <xdr:nvSpPr>
        <xdr:cNvPr id="20" name="Retângulo: Cantos Arredondados 1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1B88B762-80DD-428A-800A-3095539454F1}"/>
            </a:ext>
          </a:extLst>
        </xdr:cNvPr>
        <xdr:cNvSpPr/>
      </xdr:nvSpPr>
      <xdr:spPr>
        <a:xfrm>
          <a:off x="7070722" y="89959"/>
          <a:ext cx="1908177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134407</xdr:colOff>
      <xdr:row>1</xdr:row>
      <xdr:rowOff>144991</xdr:rowOff>
    </xdr:from>
    <xdr:to>
      <xdr:col>0</xdr:col>
      <xdr:colOff>1699682</xdr:colOff>
      <xdr:row>2</xdr:row>
      <xdr:rowOff>221778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7" y="705908"/>
          <a:ext cx="1565275" cy="505412"/>
        </a:xfrm>
        <a:prstGeom prst="rect">
          <a:avLst/>
        </a:prstGeom>
      </xdr:spPr>
    </xdr:pic>
    <xdr:clientData fLocksWithSheet="0"/>
  </xdr:twoCellAnchor>
  <xdr:twoCellAnchor editAs="absolute">
    <xdr:from>
      <xdr:col>0</xdr:col>
      <xdr:colOff>144991</xdr:colOff>
      <xdr:row>3</xdr:row>
      <xdr:rowOff>77261</xdr:rowOff>
    </xdr:from>
    <xdr:to>
      <xdr:col>0</xdr:col>
      <xdr:colOff>1710266</xdr:colOff>
      <xdr:row>3</xdr:row>
      <xdr:rowOff>77261</xdr:rowOff>
    </xdr:to>
    <xdr:cxnSp macro="">
      <xdr:nvCxnSpPr>
        <xdr:cNvPr id="4" name="Conector reto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CxnSpPr/>
      </xdr:nvCxnSpPr>
      <xdr:spPr>
        <a:xfrm>
          <a:off x="144991" y="1336678"/>
          <a:ext cx="1565275" cy="0"/>
        </a:xfrm>
        <a:prstGeom prst="line">
          <a:avLst/>
        </a:prstGeom>
        <a:ln>
          <a:solidFill>
            <a:srgbClr val="76717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0</xdr:col>
      <xdr:colOff>152400</xdr:colOff>
      <xdr:row>8</xdr:row>
      <xdr:rowOff>255059</xdr:rowOff>
    </xdr:from>
    <xdr:to>
      <xdr:col>0</xdr:col>
      <xdr:colOff>1717675</xdr:colOff>
      <xdr:row>8</xdr:row>
      <xdr:rowOff>255059</xdr:rowOff>
    </xdr:to>
    <xdr:cxnSp macro="">
      <xdr:nvCxnSpPr>
        <xdr:cNvPr id="6" name="Conector reto 5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CxnSpPr/>
      </xdr:nvCxnSpPr>
      <xdr:spPr>
        <a:xfrm>
          <a:off x="152400" y="3302000"/>
          <a:ext cx="1565275" cy="0"/>
        </a:xfrm>
        <a:prstGeom prst="line">
          <a:avLst/>
        </a:prstGeom>
        <a:ln>
          <a:solidFill>
            <a:srgbClr val="76717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0</xdr:col>
      <xdr:colOff>12700</xdr:colOff>
      <xdr:row>3</xdr:row>
      <xdr:rowOff>80434</xdr:rowOff>
    </xdr:from>
    <xdr:to>
      <xdr:col>1</xdr:col>
      <xdr:colOff>12700</xdr:colOff>
      <xdr:row>4</xdr:row>
      <xdr:rowOff>64559</xdr:rowOff>
    </xdr:to>
    <xdr:sp macro="" textlink="">
      <xdr:nvSpPr>
        <xdr:cNvPr id="7" name="Retângulo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SpPr/>
      </xdr:nvSpPr>
      <xdr:spPr>
        <a:xfrm>
          <a:off x="12700" y="1333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Início</a:t>
          </a:r>
        </a:p>
      </xdr:txBody>
    </xdr:sp>
    <xdr:clientData/>
  </xdr:twoCellAnchor>
  <xdr:twoCellAnchor editAs="absolute">
    <xdr:from>
      <xdr:col>0</xdr:col>
      <xdr:colOff>12700</xdr:colOff>
      <xdr:row>4</xdr:row>
      <xdr:rowOff>128059</xdr:rowOff>
    </xdr:from>
    <xdr:to>
      <xdr:col>1</xdr:col>
      <xdr:colOff>12700</xdr:colOff>
      <xdr:row>5</xdr:row>
      <xdr:rowOff>1059</xdr:rowOff>
    </xdr:to>
    <xdr:sp macro="" textlink="">
      <xdr:nvSpPr>
        <xdr:cNvPr id="8" name="Retângulo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SpPr/>
      </xdr:nvSpPr>
      <xdr:spPr>
        <a:xfrm>
          <a:off x="12700" y="1651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1. Catastro</a:t>
          </a:r>
        </a:p>
      </xdr:txBody>
    </xdr:sp>
    <xdr:clientData/>
  </xdr:twoCellAnchor>
  <xdr:twoCellAnchor editAs="absolute">
    <xdr:from>
      <xdr:col>0</xdr:col>
      <xdr:colOff>12700</xdr:colOff>
      <xdr:row>5</xdr:row>
      <xdr:rowOff>64559</xdr:rowOff>
    </xdr:from>
    <xdr:to>
      <xdr:col>1</xdr:col>
      <xdr:colOff>12700</xdr:colOff>
      <xdr:row>5</xdr:row>
      <xdr:rowOff>318559</xdr:rowOff>
    </xdr:to>
    <xdr:sp macro="" textlink="">
      <xdr:nvSpPr>
        <xdr:cNvPr id="9" name="Retângulo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SpPr/>
      </xdr:nvSpPr>
      <xdr:spPr>
        <a:xfrm>
          <a:off x="12700" y="1968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2. 5S</a:t>
          </a:r>
        </a:p>
      </xdr:txBody>
    </xdr:sp>
    <xdr:clientData/>
  </xdr:twoCellAnchor>
  <xdr:twoCellAnchor editAs="absolute">
    <xdr:from>
      <xdr:col>0</xdr:col>
      <xdr:colOff>12700</xdr:colOff>
      <xdr:row>6</xdr:row>
      <xdr:rowOff>1059</xdr:rowOff>
    </xdr:from>
    <xdr:to>
      <xdr:col>1</xdr:col>
      <xdr:colOff>12700</xdr:colOff>
      <xdr:row>6</xdr:row>
      <xdr:rowOff>255059</xdr:rowOff>
    </xdr:to>
    <xdr:sp macro="" textlink="">
      <xdr:nvSpPr>
        <xdr:cNvPr id="10" name="Retângulo 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SpPr/>
      </xdr:nvSpPr>
      <xdr:spPr>
        <a:xfrm>
          <a:off x="12700" y="2286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3. Auditoria 5S</a:t>
          </a:r>
        </a:p>
      </xdr:txBody>
    </xdr:sp>
    <xdr:clientData/>
  </xdr:twoCellAnchor>
  <xdr:twoCellAnchor editAs="absolute">
    <xdr:from>
      <xdr:col>0</xdr:col>
      <xdr:colOff>12700</xdr:colOff>
      <xdr:row>6</xdr:row>
      <xdr:rowOff>318559</xdr:rowOff>
    </xdr:from>
    <xdr:to>
      <xdr:col>1</xdr:col>
      <xdr:colOff>12700</xdr:colOff>
      <xdr:row>7</xdr:row>
      <xdr:rowOff>191559</xdr:rowOff>
    </xdr:to>
    <xdr:sp macro="" textlink="">
      <xdr:nvSpPr>
        <xdr:cNvPr id="11" name="Retângulo 1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SpPr/>
      </xdr:nvSpPr>
      <xdr:spPr>
        <a:xfrm>
          <a:off x="12700" y="2603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4. Resultados Consolidados</a:t>
          </a:r>
        </a:p>
      </xdr:txBody>
    </xdr:sp>
    <xdr:clientData/>
  </xdr:twoCellAnchor>
  <xdr:twoCellAnchor editAs="absolute">
    <xdr:from>
      <xdr:col>0</xdr:col>
      <xdr:colOff>12700</xdr:colOff>
      <xdr:row>7</xdr:row>
      <xdr:rowOff>255059</xdr:rowOff>
    </xdr:from>
    <xdr:to>
      <xdr:col>1</xdr:col>
      <xdr:colOff>12700</xdr:colOff>
      <xdr:row>8</xdr:row>
      <xdr:rowOff>128059</xdr:rowOff>
    </xdr:to>
    <xdr:sp macro="" textlink="">
      <xdr:nvSpPr>
        <xdr:cNvPr id="12" name="Retângulo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D00-00000C000000}"/>
            </a:ext>
          </a:extLst>
        </xdr:cNvPr>
        <xdr:cNvSpPr/>
      </xdr:nvSpPr>
      <xdr:spPr>
        <a:xfrm>
          <a:off x="12700" y="2921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5. Relatório de impressão</a:t>
          </a:r>
        </a:p>
      </xdr:txBody>
    </xdr:sp>
    <xdr:clientData/>
  </xdr:twoCellAnchor>
  <xdr:twoCellAnchor editAs="absolute">
    <xdr:from>
      <xdr:col>0</xdr:col>
      <xdr:colOff>12700</xdr:colOff>
      <xdr:row>9</xdr:row>
      <xdr:rowOff>1059</xdr:rowOff>
    </xdr:from>
    <xdr:to>
      <xdr:col>1</xdr:col>
      <xdr:colOff>12700</xdr:colOff>
      <xdr:row>9</xdr:row>
      <xdr:rowOff>255059</xdr:rowOff>
    </xdr:to>
    <xdr:sp macro="" textlink="">
      <xdr:nvSpPr>
        <xdr:cNvPr id="13" name="Retângulo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D00-00000D000000}"/>
            </a:ext>
          </a:extLst>
        </xdr:cNvPr>
        <xdr:cNvSpPr/>
      </xdr:nvSpPr>
      <xdr:spPr>
        <a:xfrm>
          <a:off x="12700" y="3429000"/>
          <a:ext cx="1847850" cy="254000"/>
        </a:xfrm>
        <a:prstGeom prst="rect">
          <a:avLst/>
        </a:prstGeom>
        <a:solidFill>
          <a:schemeClr val="bg1">
            <a:lumMod val="100000"/>
          </a:schemeClr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rgbClr val="000000"/>
              </a:solidFill>
            </a:rPr>
            <a:t>Dudas Frecuentes</a:t>
          </a:r>
        </a:p>
      </xdr:txBody>
    </xdr:sp>
    <xdr:clientData/>
  </xdr:twoCellAnchor>
  <xdr:twoCellAnchor editAs="absolute">
    <xdr:from>
      <xdr:col>0</xdr:col>
      <xdr:colOff>12700</xdr:colOff>
      <xdr:row>9</xdr:row>
      <xdr:rowOff>318559</xdr:rowOff>
    </xdr:from>
    <xdr:to>
      <xdr:col>1</xdr:col>
      <xdr:colOff>12700</xdr:colOff>
      <xdr:row>10</xdr:row>
      <xdr:rowOff>191559</xdr:rowOff>
    </xdr:to>
    <xdr:sp macro="" textlink="">
      <xdr:nvSpPr>
        <xdr:cNvPr id="14" name="Retângulo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D00-00000E000000}"/>
            </a:ext>
          </a:extLst>
        </xdr:cNvPr>
        <xdr:cNvSpPr/>
      </xdr:nvSpPr>
      <xdr:spPr>
        <a:xfrm>
          <a:off x="12700" y="3746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Sugestões para você</a:t>
          </a:r>
        </a:p>
      </xdr:txBody>
    </xdr:sp>
    <xdr:clientData/>
  </xdr:twoCellAnchor>
  <xdr:twoCellAnchor editAs="absolute">
    <xdr:from>
      <xdr:col>0</xdr:col>
      <xdr:colOff>12700</xdr:colOff>
      <xdr:row>10</xdr:row>
      <xdr:rowOff>255059</xdr:rowOff>
    </xdr:from>
    <xdr:to>
      <xdr:col>1</xdr:col>
      <xdr:colOff>12700</xdr:colOff>
      <xdr:row>11</xdr:row>
      <xdr:rowOff>128059</xdr:rowOff>
    </xdr:to>
    <xdr:sp macro="" textlink="">
      <xdr:nvSpPr>
        <xdr:cNvPr id="15" name="Retângulo 14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D00-00000F000000}"/>
            </a:ext>
          </a:extLst>
        </xdr:cNvPr>
        <xdr:cNvSpPr/>
      </xdr:nvSpPr>
      <xdr:spPr>
        <a:xfrm>
          <a:off x="12700" y="4064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Sobre la LUZ</a:t>
          </a:r>
        </a:p>
      </xdr:txBody>
    </xdr:sp>
    <xdr:clientData/>
  </xdr:twoCellAnchor>
  <xdr:twoCellAnchor editAs="oneCell">
    <xdr:from>
      <xdr:col>12</xdr:col>
      <xdr:colOff>0</xdr:colOff>
      <xdr:row>4</xdr:row>
      <xdr:rowOff>0</xdr:rowOff>
    </xdr:from>
    <xdr:to>
      <xdr:col>20</xdr:col>
      <xdr:colOff>413809</xdr:colOff>
      <xdr:row>8</xdr:row>
      <xdr:rowOff>304800</xdr:rowOff>
    </xdr:to>
    <xdr:pic>
      <xdr:nvPicPr>
        <xdr:cNvPr id="16" name="Imagem 7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D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44417" y="1344083"/>
          <a:ext cx="5324475" cy="182880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9</xdr:row>
      <xdr:rowOff>127000</xdr:rowOff>
    </xdr:from>
    <xdr:to>
      <xdr:col>20</xdr:col>
      <xdr:colOff>413809</xdr:colOff>
      <xdr:row>14</xdr:row>
      <xdr:rowOff>50800</xdr:rowOff>
    </xdr:to>
    <xdr:pic>
      <xdr:nvPicPr>
        <xdr:cNvPr id="17" name="Imagem 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D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01025" y="3375025"/>
          <a:ext cx="5290609" cy="1828800"/>
        </a:xfrm>
        <a:prstGeom prst="rect">
          <a:avLst/>
        </a:prstGeom>
      </xdr:spPr>
    </xdr:pic>
    <xdr:clientData/>
  </xdr:twoCellAnchor>
  <xdr:twoCellAnchor>
    <xdr:from>
      <xdr:col>9</xdr:col>
      <xdr:colOff>377822</xdr:colOff>
      <xdr:row>0</xdr:row>
      <xdr:rowOff>89959</xdr:rowOff>
    </xdr:from>
    <xdr:to>
      <xdr:col>13</xdr:col>
      <xdr:colOff>148167</xdr:colOff>
      <xdr:row>0</xdr:row>
      <xdr:rowOff>455084</xdr:rowOff>
    </xdr:to>
    <xdr:sp macro="" textlink="">
      <xdr:nvSpPr>
        <xdr:cNvPr id="18" name="Retângulo: Cantos Arredondados 1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636631DA-4659-4AB3-B568-3E3DAC260F39}"/>
            </a:ext>
          </a:extLst>
        </xdr:cNvPr>
        <xdr:cNvSpPr/>
      </xdr:nvSpPr>
      <xdr:spPr>
        <a:xfrm>
          <a:off x="7034739" y="89959"/>
          <a:ext cx="2289178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134407</xdr:colOff>
      <xdr:row>1</xdr:row>
      <xdr:rowOff>76200</xdr:rowOff>
    </xdr:from>
    <xdr:to>
      <xdr:col>0</xdr:col>
      <xdr:colOff>1699682</xdr:colOff>
      <xdr:row>2</xdr:row>
      <xdr:rowOff>152987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7" y="637117"/>
          <a:ext cx="1565275" cy="505412"/>
        </a:xfrm>
        <a:prstGeom prst="rect">
          <a:avLst/>
        </a:prstGeom>
      </xdr:spPr>
    </xdr:pic>
    <xdr:clientData fLocksWithSheet="0"/>
  </xdr:twoCellAnchor>
  <xdr:twoCellAnchor editAs="absolute">
    <xdr:from>
      <xdr:col>0</xdr:col>
      <xdr:colOff>144991</xdr:colOff>
      <xdr:row>3</xdr:row>
      <xdr:rowOff>8470</xdr:rowOff>
    </xdr:from>
    <xdr:to>
      <xdr:col>0</xdr:col>
      <xdr:colOff>1710266</xdr:colOff>
      <xdr:row>3</xdr:row>
      <xdr:rowOff>8470</xdr:rowOff>
    </xdr:to>
    <xdr:cxnSp macro="">
      <xdr:nvCxnSpPr>
        <xdr:cNvPr id="4" name="Conector reto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CxnSpPr/>
      </xdr:nvCxnSpPr>
      <xdr:spPr>
        <a:xfrm>
          <a:off x="144991" y="1267887"/>
          <a:ext cx="1565275" cy="0"/>
        </a:xfrm>
        <a:prstGeom prst="line">
          <a:avLst/>
        </a:prstGeom>
        <a:ln>
          <a:solidFill>
            <a:srgbClr val="76717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0</xdr:col>
      <xdr:colOff>152400</xdr:colOff>
      <xdr:row>10</xdr:row>
      <xdr:rowOff>313266</xdr:rowOff>
    </xdr:from>
    <xdr:to>
      <xdr:col>0</xdr:col>
      <xdr:colOff>1717675</xdr:colOff>
      <xdr:row>10</xdr:row>
      <xdr:rowOff>313266</xdr:rowOff>
    </xdr:to>
    <xdr:cxnSp macro="">
      <xdr:nvCxnSpPr>
        <xdr:cNvPr id="6" name="Conector reto 5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CxnSpPr/>
      </xdr:nvCxnSpPr>
      <xdr:spPr>
        <a:xfrm>
          <a:off x="152400" y="3302000"/>
          <a:ext cx="1565275" cy="0"/>
        </a:xfrm>
        <a:prstGeom prst="line">
          <a:avLst/>
        </a:prstGeom>
        <a:ln>
          <a:solidFill>
            <a:srgbClr val="76717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0</xdr:col>
      <xdr:colOff>12700</xdr:colOff>
      <xdr:row>3</xdr:row>
      <xdr:rowOff>80434</xdr:rowOff>
    </xdr:from>
    <xdr:to>
      <xdr:col>1</xdr:col>
      <xdr:colOff>12700</xdr:colOff>
      <xdr:row>4</xdr:row>
      <xdr:rowOff>59266</xdr:rowOff>
    </xdr:to>
    <xdr:sp macro="" textlink="">
      <xdr:nvSpPr>
        <xdr:cNvPr id="7" name="Retângulo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SpPr/>
      </xdr:nvSpPr>
      <xdr:spPr>
        <a:xfrm>
          <a:off x="12700" y="1333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Início</a:t>
          </a:r>
        </a:p>
      </xdr:txBody>
    </xdr:sp>
    <xdr:clientData/>
  </xdr:twoCellAnchor>
  <xdr:twoCellAnchor editAs="absolute">
    <xdr:from>
      <xdr:col>0</xdr:col>
      <xdr:colOff>12700</xdr:colOff>
      <xdr:row>4</xdr:row>
      <xdr:rowOff>122766</xdr:rowOff>
    </xdr:from>
    <xdr:to>
      <xdr:col>1</xdr:col>
      <xdr:colOff>12700</xdr:colOff>
      <xdr:row>5</xdr:row>
      <xdr:rowOff>186266</xdr:rowOff>
    </xdr:to>
    <xdr:sp macro="" textlink="">
      <xdr:nvSpPr>
        <xdr:cNvPr id="8" name="Retângulo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SpPr/>
      </xdr:nvSpPr>
      <xdr:spPr>
        <a:xfrm>
          <a:off x="12700" y="1651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1. Catastro</a:t>
          </a:r>
        </a:p>
      </xdr:txBody>
    </xdr:sp>
    <xdr:clientData/>
  </xdr:twoCellAnchor>
  <xdr:twoCellAnchor editAs="absolute">
    <xdr:from>
      <xdr:col>0</xdr:col>
      <xdr:colOff>12700</xdr:colOff>
      <xdr:row>6</xdr:row>
      <xdr:rowOff>22225</xdr:rowOff>
    </xdr:from>
    <xdr:to>
      <xdr:col>1</xdr:col>
      <xdr:colOff>12700</xdr:colOff>
      <xdr:row>6</xdr:row>
      <xdr:rowOff>270934</xdr:rowOff>
    </xdr:to>
    <xdr:sp macro="" textlink="">
      <xdr:nvSpPr>
        <xdr:cNvPr id="9" name="Retângulo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SpPr/>
      </xdr:nvSpPr>
      <xdr:spPr>
        <a:xfrm>
          <a:off x="12700" y="1968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2. 5S</a:t>
          </a:r>
        </a:p>
      </xdr:txBody>
    </xdr:sp>
    <xdr:clientData/>
  </xdr:twoCellAnchor>
  <xdr:twoCellAnchor editAs="absolute">
    <xdr:from>
      <xdr:col>0</xdr:col>
      <xdr:colOff>12700</xdr:colOff>
      <xdr:row>6</xdr:row>
      <xdr:rowOff>334434</xdr:rowOff>
    </xdr:from>
    <xdr:to>
      <xdr:col>1</xdr:col>
      <xdr:colOff>12700</xdr:colOff>
      <xdr:row>7</xdr:row>
      <xdr:rowOff>202142</xdr:rowOff>
    </xdr:to>
    <xdr:sp macro="" textlink="">
      <xdr:nvSpPr>
        <xdr:cNvPr id="10" name="Retângulo 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SpPr/>
      </xdr:nvSpPr>
      <xdr:spPr>
        <a:xfrm>
          <a:off x="12700" y="2286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3. Auditoria 5S</a:t>
          </a:r>
        </a:p>
      </xdr:txBody>
    </xdr:sp>
    <xdr:clientData/>
  </xdr:twoCellAnchor>
  <xdr:twoCellAnchor editAs="absolute">
    <xdr:from>
      <xdr:col>0</xdr:col>
      <xdr:colOff>12700</xdr:colOff>
      <xdr:row>8</xdr:row>
      <xdr:rowOff>38099</xdr:rowOff>
    </xdr:from>
    <xdr:to>
      <xdr:col>1</xdr:col>
      <xdr:colOff>12700</xdr:colOff>
      <xdr:row>9</xdr:row>
      <xdr:rowOff>101599</xdr:rowOff>
    </xdr:to>
    <xdr:sp macro="" textlink="">
      <xdr:nvSpPr>
        <xdr:cNvPr id="11" name="Retângulo 1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SpPr/>
      </xdr:nvSpPr>
      <xdr:spPr>
        <a:xfrm>
          <a:off x="12700" y="2603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4. Resultados Consolidados</a:t>
          </a:r>
        </a:p>
      </xdr:txBody>
    </xdr:sp>
    <xdr:clientData/>
  </xdr:twoCellAnchor>
  <xdr:twoCellAnchor editAs="absolute">
    <xdr:from>
      <xdr:col>0</xdr:col>
      <xdr:colOff>12700</xdr:colOff>
      <xdr:row>9</xdr:row>
      <xdr:rowOff>165099</xdr:rowOff>
    </xdr:from>
    <xdr:to>
      <xdr:col>1</xdr:col>
      <xdr:colOff>12700</xdr:colOff>
      <xdr:row>10</xdr:row>
      <xdr:rowOff>186266</xdr:rowOff>
    </xdr:to>
    <xdr:sp macro="" textlink="">
      <xdr:nvSpPr>
        <xdr:cNvPr id="12" name="Retângulo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E00-00000C000000}"/>
            </a:ext>
          </a:extLst>
        </xdr:cNvPr>
        <xdr:cNvSpPr/>
      </xdr:nvSpPr>
      <xdr:spPr>
        <a:xfrm>
          <a:off x="12700" y="2921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5. Relatório de impressão</a:t>
          </a:r>
        </a:p>
      </xdr:txBody>
    </xdr:sp>
    <xdr:clientData/>
  </xdr:twoCellAnchor>
  <xdr:twoCellAnchor editAs="absolute">
    <xdr:from>
      <xdr:col>0</xdr:col>
      <xdr:colOff>12700</xdr:colOff>
      <xdr:row>11</xdr:row>
      <xdr:rowOff>59266</xdr:rowOff>
    </xdr:from>
    <xdr:to>
      <xdr:col>1</xdr:col>
      <xdr:colOff>12700</xdr:colOff>
      <xdr:row>12</xdr:row>
      <xdr:rowOff>80432</xdr:rowOff>
    </xdr:to>
    <xdr:sp macro="" textlink="">
      <xdr:nvSpPr>
        <xdr:cNvPr id="13" name="Retângulo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E00-00000D000000}"/>
            </a:ext>
          </a:extLst>
        </xdr:cNvPr>
        <xdr:cNvSpPr/>
      </xdr:nvSpPr>
      <xdr:spPr>
        <a:xfrm>
          <a:off x="12700" y="3429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Dudas Frecuentes</a:t>
          </a:r>
        </a:p>
      </xdr:txBody>
    </xdr:sp>
    <xdr:clientData/>
  </xdr:twoCellAnchor>
  <xdr:twoCellAnchor editAs="absolute">
    <xdr:from>
      <xdr:col>0</xdr:col>
      <xdr:colOff>12700</xdr:colOff>
      <xdr:row>12</xdr:row>
      <xdr:rowOff>143932</xdr:rowOff>
    </xdr:from>
    <xdr:to>
      <xdr:col>1</xdr:col>
      <xdr:colOff>12700</xdr:colOff>
      <xdr:row>13</xdr:row>
      <xdr:rowOff>207432</xdr:rowOff>
    </xdr:to>
    <xdr:sp macro="" textlink="">
      <xdr:nvSpPr>
        <xdr:cNvPr id="14" name="Retângulo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E00-00000E000000}"/>
            </a:ext>
          </a:extLst>
        </xdr:cNvPr>
        <xdr:cNvSpPr/>
      </xdr:nvSpPr>
      <xdr:spPr>
        <a:xfrm>
          <a:off x="12700" y="3746500"/>
          <a:ext cx="1847850" cy="254000"/>
        </a:xfrm>
        <a:prstGeom prst="rect">
          <a:avLst/>
        </a:prstGeom>
        <a:solidFill>
          <a:schemeClr val="bg1">
            <a:lumMod val="100000"/>
          </a:schemeClr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rgbClr val="000000"/>
              </a:solidFill>
            </a:rPr>
            <a:t>Sugestões para você</a:t>
          </a:r>
        </a:p>
      </xdr:txBody>
    </xdr:sp>
    <xdr:clientData/>
  </xdr:twoCellAnchor>
  <xdr:twoCellAnchor editAs="absolute">
    <xdr:from>
      <xdr:col>0</xdr:col>
      <xdr:colOff>12700</xdr:colOff>
      <xdr:row>14</xdr:row>
      <xdr:rowOff>43391</xdr:rowOff>
    </xdr:from>
    <xdr:to>
      <xdr:col>1</xdr:col>
      <xdr:colOff>12700</xdr:colOff>
      <xdr:row>14</xdr:row>
      <xdr:rowOff>292101</xdr:rowOff>
    </xdr:to>
    <xdr:sp macro="" textlink="">
      <xdr:nvSpPr>
        <xdr:cNvPr id="15" name="Retângulo 14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E00-00000F000000}"/>
            </a:ext>
          </a:extLst>
        </xdr:cNvPr>
        <xdr:cNvSpPr/>
      </xdr:nvSpPr>
      <xdr:spPr>
        <a:xfrm>
          <a:off x="12700" y="4064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Sobre la LUZ</a:t>
          </a:r>
        </a:p>
      </xdr:txBody>
    </xdr:sp>
    <xdr:clientData/>
  </xdr:twoCellAnchor>
  <xdr:twoCellAnchor editAs="oneCell">
    <xdr:from>
      <xdr:col>3</xdr:col>
      <xdr:colOff>3460750</xdr:colOff>
      <xdr:row>1</xdr:row>
      <xdr:rowOff>241300</xdr:rowOff>
    </xdr:from>
    <xdr:to>
      <xdr:col>5</xdr:col>
      <xdr:colOff>11642</xdr:colOff>
      <xdr:row>2</xdr:row>
      <xdr:rowOff>63499</xdr:rowOff>
    </xdr:to>
    <xdr:pic>
      <xdr:nvPicPr>
        <xdr:cNvPr id="16" name="Imagem 1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E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46800" y="669925"/>
          <a:ext cx="1160992" cy="24765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4</xdr:col>
      <xdr:colOff>313266</xdr:colOff>
      <xdr:row>15</xdr:row>
      <xdr:rowOff>173567</xdr:rowOff>
    </xdr:to>
    <xdr:pic>
      <xdr:nvPicPr>
        <xdr:cNvPr id="17" name="Imagem 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E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06083" y="1153583"/>
          <a:ext cx="4991100" cy="305752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5</xdr:col>
      <xdr:colOff>128058</xdr:colOff>
      <xdr:row>22</xdr:row>
      <xdr:rowOff>368299</xdr:rowOff>
    </xdr:to>
    <xdr:pic>
      <xdr:nvPicPr>
        <xdr:cNvPr id="18" name="Imagem 4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E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06083" y="4265083"/>
          <a:ext cx="5324475" cy="1828800"/>
        </a:xfrm>
        <a:prstGeom prst="rect">
          <a:avLst/>
        </a:prstGeom>
      </xdr:spPr>
    </xdr:pic>
    <xdr:clientData/>
  </xdr:twoCellAnchor>
  <xdr:twoCellAnchor>
    <xdr:from>
      <xdr:col>3</xdr:col>
      <xdr:colOff>3992033</xdr:colOff>
      <xdr:row>0</xdr:row>
      <xdr:rowOff>89959</xdr:rowOff>
    </xdr:from>
    <xdr:to>
      <xdr:col>6</xdr:col>
      <xdr:colOff>820208</xdr:colOff>
      <xdr:row>0</xdr:row>
      <xdr:rowOff>455084</xdr:rowOff>
    </xdr:to>
    <xdr:sp macro="" textlink="">
      <xdr:nvSpPr>
        <xdr:cNvPr id="19" name="Retângulo: Cantos Arredondados 1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92EDB9BF-C840-4925-9BB6-106DD8B3C0CA}"/>
            </a:ext>
          </a:extLst>
        </xdr:cNvPr>
        <xdr:cNvSpPr/>
      </xdr:nvSpPr>
      <xdr:spPr>
        <a:xfrm>
          <a:off x="6860116" y="89959"/>
          <a:ext cx="2389718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134407</xdr:colOff>
      <xdr:row>1</xdr:row>
      <xdr:rowOff>97366</xdr:rowOff>
    </xdr:from>
    <xdr:to>
      <xdr:col>0</xdr:col>
      <xdr:colOff>1699682</xdr:colOff>
      <xdr:row>2</xdr:row>
      <xdr:rowOff>174153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7" y="658283"/>
          <a:ext cx="1565275" cy="505412"/>
        </a:xfrm>
        <a:prstGeom prst="rect">
          <a:avLst/>
        </a:prstGeom>
      </xdr:spPr>
    </xdr:pic>
    <xdr:clientData fLocksWithSheet="0"/>
  </xdr:twoCellAnchor>
  <xdr:twoCellAnchor editAs="absolute">
    <xdr:from>
      <xdr:col>0</xdr:col>
      <xdr:colOff>144991</xdr:colOff>
      <xdr:row>3</xdr:row>
      <xdr:rowOff>29636</xdr:rowOff>
    </xdr:from>
    <xdr:to>
      <xdr:col>0</xdr:col>
      <xdr:colOff>1710266</xdr:colOff>
      <xdr:row>3</xdr:row>
      <xdr:rowOff>29636</xdr:rowOff>
    </xdr:to>
    <xdr:cxnSp macro="">
      <xdr:nvCxnSpPr>
        <xdr:cNvPr id="4" name="Conector reto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CxnSpPr/>
      </xdr:nvCxnSpPr>
      <xdr:spPr>
        <a:xfrm>
          <a:off x="144991" y="1289053"/>
          <a:ext cx="1565275" cy="0"/>
        </a:xfrm>
        <a:prstGeom prst="line">
          <a:avLst/>
        </a:prstGeom>
        <a:ln>
          <a:solidFill>
            <a:srgbClr val="76717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0</xdr:col>
      <xdr:colOff>152400</xdr:colOff>
      <xdr:row>8</xdr:row>
      <xdr:rowOff>255059</xdr:rowOff>
    </xdr:from>
    <xdr:to>
      <xdr:col>0</xdr:col>
      <xdr:colOff>1717675</xdr:colOff>
      <xdr:row>8</xdr:row>
      <xdr:rowOff>255059</xdr:rowOff>
    </xdr:to>
    <xdr:cxnSp macro="">
      <xdr:nvCxnSpPr>
        <xdr:cNvPr id="6" name="Conector reto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CxnSpPr/>
      </xdr:nvCxnSpPr>
      <xdr:spPr>
        <a:xfrm>
          <a:off x="152400" y="3302000"/>
          <a:ext cx="1565275" cy="0"/>
        </a:xfrm>
        <a:prstGeom prst="line">
          <a:avLst/>
        </a:prstGeom>
        <a:ln>
          <a:solidFill>
            <a:srgbClr val="76717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0</xdr:col>
      <xdr:colOff>12700</xdr:colOff>
      <xdr:row>3</xdr:row>
      <xdr:rowOff>80434</xdr:rowOff>
    </xdr:from>
    <xdr:to>
      <xdr:col>1</xdr:col>
      <xdr:colOff>12700</xdr:colOff>
      <xdr:row>4</xdr:row>
      <xdr:rowOff>64559</xdr:rowOff>
    </xdr:to>
    <xdr:sp macro="" textlink="">
      <xdr:nvSpPr>
        <xdr:cNvPr id="7" name="Retângulo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SpPr/>
      </xdr:nvSpPr>
      <xdr:spPr>
        <a:xfrm>
          <a:off x="12700" y="1333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Início</a:t>
          </a:r>
        </a:p>
      </xdr:txBody>
    </xdr:sp>
    <xdr:clientData/>
  </xdr:twoCellAnchor>
  <xdr:twoCellAnchor editAs="absolute">
    <xdr:from>
      <xdr:col>0</xdr:col>
      <xdr:colOff>12700</xdr:colOff>
      <xdr:row>4</xdr:row>
      <xdr:rowOff>128059</xdr:rowOff>
    </xdr:from>
    <xdr:to>
      <xdr:col>1</xdr:col>
      <xdr:colOff>12700</xdr:colOff>
      <xdr:row>5</xdr:row>
      <xdr:rowOff>1059</xdr:rowOff>
    </xdr:to>
    <xdr:sp macro="" textlink="">
      <xdr:nvSpPr>
        <xdr:cNvPr id="8" name="Retângulo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SpPr/>
      </xdr:nvSpPr>
      <xdr:spPr>
        <a:xfrm>
          <a:off x="12700" y="1651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1. Catastro</a:t>
          </a:r>
        </a:p>
      </xdr:txBody>
    </xdr:sp>
    <xdr:clientData/>
  </xdr:twoCellAnchor>
  <xdr:twoCellAnchor editAs="absolute">
    <xdr:from>
      <xdr:col>0</xdr:col>
      <xdr:colOff>12700</xdr:colOff>
      <xdr:row>5</xdr:row>
      <xdr:rowOff>64559</xdr:rowOff>
    </xdr:from>
    <xdr:to>
      <xdr:col>1</xdr:col>
      <xdr:colOff>12700</xdr:colOff>
      <xdr:row>5</xdr:row>
      <xdr:rowOff>318559</xdr:rowOff>
    </xdr:to>
    <xdr:sp macro="" textlink="">
      <xdr:nvSpPr>
        <xdr:cNvPr id="9" name="Retângulo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SpPr/>
      </xdr:nvSpPr>
      <xdr:spPr>
        <a:xfrm>
          <a:off x="12700" y="1968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2. 5S</a:t>
          </a:r>
        </a:p>
      </xdr:txBody>
    </xdr:sp>
    <xdr:clientData/>
  </xdr:twoCellAnchor>
  <xdr:twoCellAnchor editAs="absolute">
    <xdr:from>
      <xdr:col>0</xdr:col>
      <xdr:colOff>12700</xdr:colOff>
      <xdr:row>6</xdr:row>
      <xdr:rowOff>1059</xdr:rowOff>
    </xdr:from>
    <xdr:to>
      <xdr:col>1</xdr:col>
      <xdr:colOff>12700</xdr:colOff>
      <xdr:row>6</xdr:row>
      <xdr:rowOff>255059</xdr:rowOff>
    </xdr:to>
    <xdr:sp macro="" textlink="">
      <xdr:nvSpPr>
        <xdr:cNvPr id="10" name="Retângulo 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SpPr/>
      </xdr:nvSpPr>
      <xdr:spPr>
        <a:xfrm>
          <a:off x="12700" y="2286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3. Auditoria 5S</a:t>
          </a:r>
        </a:p>
      </xdr:txBody>
    </xdr:sp>
    <xdr:clientData/>
  </xdr:twoCellAnchor>
  <xdr:twoCellAnchor editAs="absolute">
    <xdr:from>
      <xdr:col>0</xdr:col>
      <xdr:colOff>12700</xdr:colOff>
      <xdr:row>6</xdr:row>
      <xdr:rowOff>318559</xdr:rowOff>
    </xdr:from>
    <xdr:to>
      <xdr:col>1</xdr:col>
      <xdr:colOff>12700</xdr:colOff>
      <xdr:row>7</xdr:row>
      <xdr:rowOff>191559</xdr:rowOff>
    </xdr:to>
    <xdr:sp macro="" textlink="">
      <xdr:nvSpPr>
        <xdr:cNvPr id="11" name="Retângulo 1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SpPr/>
      </xdr:nvSpPr>
      <xdr:spPr>
        <a:xfrm>
          <a:off x="12700" y="2603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4. Resultados Consolidados</a:t>
          </a:r>
        </a:p>
      </xdr:txBody>
    </xdr:sp>
    <xdr:clientData/>
  </xdr:twoCellAnchor>
  <xdr:twoCellAnchor editAs="absolute">
    <xdr:from>
      <xdr:col>0</xdr:col>
      <xdr:colOff>12700</xdr:colOff>
      <xdr:row>7</xdr:row>
      <xdr:rowOff>255059</xdr:rowOff>
    </xdr:from>
    <xdr:to>
      <xdr:col>1</xdr:col>
      <xdr:colOff>12700</xdr:colOff>
      <xdr:row>8</xdr:row>
      <xdr:rowOff>128059</xdr:rowOff>
    </xdr:to>
    <xdr:sp macro="" textlink="">
      <xdr:nvSpPr>
        <xdr:cNvPr id="12" name="Retângulo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SpPr/>
      </xdr:nvSpPr>
      <xdr:spPr>
        <a:xfrm>
          <a:off x="12700" y="2921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5. Relatório de impressão</a:t>
          </a:r>
        </a:p>
      </xdr:txBody>
    </xdr:sp>
    <xdr:clientData/>
  </xdr:twoCellAnchor>
  <xdr:twoCellAnchor editAs="absolute">
    <xdr:from>
      <xdr:col>0</xdr:col>
      <xdr:colOff>12700</xdr:colOff>
      <xdr:row>9</xdr:row>
      <xdr:rowOff>1059</xdr:rowOff>
    </xdr:from>
    <xdr:to>
      <xdr:col>1</xdr:col>
      <xdr:colOff>12700</xdr:colOff>
      <xdr:row>9</xdr:row>
      <xdr:rowOff>255059</xdr:rowOff>
    </xdr:to>
    <xdr:sp macro="" textlink="">
      <xdr:nvSpPr>
        <xdr:cNvPr id="13" name="Retângulo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SpPr/>
      </xdr:nvSpPr>
      <xdr:spPr>
        <a:xfrm>
          <a:off x="12700" y="3429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Dudas Frecuentes</a:t>
          </a:r>
        </a:p>
      </xdr:txBody>
    </xdr:sp>
    <xdr:clientData/>
  </xdr:twoCellAnchor>
  <xdr:twoCellAnchor editAs="absolute">
    <xdr:from>
      <xdr:col>0</xdr:col>
      <xdr:colOff>12700</xdr:colOff>
      <xdr:row>9</xdr:row>
      <xdr:rowOff>318559</xdr:rowOff>
    </xdr:from>
    <xdr:to>
      <xdr:col>1</xdr:col>
      <xdr:colOff>12700</xdr:colOff>
      <xdr:row>10</xdr:row>
      <xdr:rowOff>191559</xdr:rowOff>
    </xdr:to>
    <xdr:sp macro="" textlink="">
      <xdr:nvSpPr>
        <xdr:cNvPr id="14" name="Retângulo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F00-00000E000000}"/>
            </a:ext>
          </a:extLst>
        </xdr:cNvPr>
        <xdr:cNvSpPr/>
      </xdr:nvSpPr>
      <xdr:spPr>
        <a:xfrm>
          <a:off x="12700" y="3746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Sugestões para você</a:t>
          </a:r>
        </a:p>
      </xdr:txBody>
    </xdr:sp>
    <xdr:clientData/>
  </xdr:twoCellAnchor>
  <xdr:twoCellAnchor editAs="absolute">
    <xdr:from>
      <xdr:col>0</xdr:col>
      <xdr:colOff>12700</xdr:colOff>
      <xdr:row>10</xdr:row>
      <xdr:rowOff>255059</xdr:rowOff>
    </xdr:from>
    <xdr:to>
      <xdr:col>1</xdr:col>
      <xdr:colOff>12700</xdr:colOff>
      <xdr:row>11</xdr:row>
      <xdr:rowOff>128059</xdr:rowOff>
    </xdr:to>
    <xdr:sp macro="" textlink="">
      <xdr:nvSpPr>
        <xdr:cNvPr id="15" name="Retângulo 14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F00-00000F000000}"/>
            </a:ext>
          </a:extLst>
        </xdr:cNvPr>
        <xdr:cNvSpPr/>
      </xdr:nvSpPr>
      <xdr:spPr>
        <a:xfrm>
          <a:off x="12700" y="4064000"/>
          <a:ext cx="1847850" cy="254000"/>
        </a:xfrm>
        <a:prstGeom prst="rect">
          <a:avLst/>
        </a:prstGeom>
        <a:solidFill>
          <a:schemeClr val="bg1">
            <a:lumMod val="100000"/>
          </a:schemeClr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rgbClr val="000000"/>
              </a:solidFill>
            </a:rPr>
            <a:t>Sobre la LUZ</a:t>
          </a:r>
        </a:p>
      </xdr:txBody>
    </xdr:sp>
    <xdr:clientData/>
  </xdr:twoCellAnchor>
  <xdr:twoCellAnchor editAs="absolute">
    <xdr:from>
      <xdr:col>2</xdr:col>
      <xdr:colOff>0</xdr:colOff>
      <xdr:row>3</xdr:row>
      <xdr:rowOff>89959</xdr:rowOff>
    </xdr:from>
    <xdr:to>
      <xdr:col>4</xdr:col>
      <xdr:colOff>477610</xdr:colOff>
      <xdr:row>8</xdr:row>
      <xdr:rowOff>58209</xdr:rowOff>
    </xdr:to>
    <xdr:pic>
      <xdr:nvPicPr>
        <xdr:cNvPr id="16" name="Imagem 1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F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06083" y="1344083"/>
          <a:ext cx="1705277" cy="1762125"/>
        </a:xfrm>
        <a:prstGeom prst="rect">
          <a:avLst/>
        </a:prstGeom>
      </xdr:spPr>
    </xdr:pic>
    <xdr:clientData/>
  </xdr:twoCellAnchor>
  <xdr:twoCellAnchor editAs="absolute">
    <xdr:from>
      <xdr:col>4</xdr:col>
      <xdr:colOff>508000</xdr:colOff>
      <xdr:row>3</xdr:row>
      <xdr:rowOff>89959</xdr:rowOff>
    </xdr:from>
    <xdr:to>
      <xdr:col>7</xdr:col>
      <xdr:colOff>376011</xdr:colOff>
      <xdr:row>8</xdr:row>
      <xdr:rowOff>58209</xdr:rowOff>
    </xdr:to>
    <xdr:pic>
      <xdr:nvPicPr>
        <xdr:cNvPr id="17" name="Imagem 1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F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2225" y="1343025"/>
          <a:ext cx="1696811" cy="1762125"/>
        </a:xfrm>
        <a:prstGeom prst="rect">
          <a:avLst/>
        </a:prstGeom>
      </xdr:spPr>
    </xdr:pic>
    <xdr:clientData/>
  </xdr:twoCellAnchor>
  <xdr:twoCellAnchor editAs="absolute">
    <xdr:from>
      <xdr:col>7</xdr:col>
      <xdr:colOff>406400</xdr:colOff>
      <xdr:row>3</xdr:row>
      <xdr:rowOff>89959</xdr:rowOff>
    </xdr:from>
    <xdr:to>
      <xdr:col>10</xdr:col>
      <xdr:colOff>273085</xdr:colOff>
      <xdr:row>8</xdr:row>
      <xdr:rowOff>58209</xdr:rowOff>
    </xdr:to>
    <xdr:pic>
      <xdr:nvPicPr>
        <xdr:cNvPr id="18" name="Imagem 17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F00-00001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9425" y="1343025"/>
          <a:ext cx="1695485" cy="1762125"/>
        </a:xfrm>
        <a:prstGeom prst="rect">
          <a:avLst/>
        </a:prstGeom>
      </xdr:spPr>
    </xdr:pic>
    <xdr:clientData/>
  </xdr:twoCellAnchor>
  <xdr:twoCellAnchor editAs="absolute">
    <xdr:from>
      <xdr:col>7</xdr:col>
      <xdr:colOff>406400</xdr:colOff>
      <xdr:row>8</xdr:row>
      <xdr:rowOff>74084</xdr:rowOff>
    </xdr:from>
    <xdr:to>
      <xdr:col>10</xdr:col>
      <xdr:colOff>273085</xdr:colOff>
      <xdr:row>9</xdr:row>
      <xdr:rowOff>264584</xdr:rowOff>
    </xdr:to>
    <xdr:pic>
      <xdr:nvPicPr>
        <xdr:cNvPr id="19" name="Imagem 18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F00-00001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9425" y="3121025"/>
          <a:ext cx="1695485" cy="571500"/>
        </a:xfrm>
        <a:prstGeom prst="rect">
          <a:avLst/>
        </a:prstGeom>
      </xdr:spPr>
    </xdr:pic>
    <xdr:clientData/>
  </xdr:twoCellAnchor>
  <xdr:twoCellAnchor editAs="absolute">
    <xdr:from>
      <xdr:col>7</xdr:col>
      <xdr:colOff>406400</xdr:colOff>
      <xdr:row>9</xdr:row>
      <xdr:rowOff>289984</xdr:rowOff>
    </xdr:from>
    <xdr:to>
      <xdr:col>10</xdr:col>
      <xdr:colOff>273085</xdr:colOff>
      <xdr:row>11</xdr:row>
      <xdr:rowOff>99484</xdr:rowOff>
    </xdr:to>
    <xdr:pic>
      <xdr:nvPicPr>
        <xdr:cNvPr id="20" name="Imagem 19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F00-00001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9425" y="3717925"/>
          <a:ext cx="1695485" cy="571500"/>
        </a:xfrm>
        <a:prstGeom prst="rect">
          <a:avLst/>
        </a:prstGeom>
      </xdr:spPr>
    </xdr:pic>
    <xdr:clientData/>
  </xdr:twoCellAnchor>
  <xdr:twoCellAnchor editAs="absolute">
    <xdr:from>
      <xdr:col>7</xdr:col>
      <xdr:colOff>406400</xdr:colOff>
      <xdr:row>11</xdr:row>
      <xdr:rowOff>112184</xdr:rowOff>
    </xdr:from>
    <xdr:to>
      <xdr:col>10</xdr:col>
      <xdr:colOff>273085</xdr:colOff>
      <xdr:row>12</xdr:row>
      <xdr:rowOff>302684</xdr:rowOff>
    </xdr:to>
    <xdr:pic>
      <xdr:nvPicPr>
        <xdr:cNvPr id="21" name="Imagem 20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F00-00001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9425" y="4302125"/>
          <a:ext cx="1695485" cy="571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8</xdr:row>
      <xdr:rowOff>254000</xdr:rowOff>
    </xdr:from>
    <xdr:to>
      <xdr:col>7</xdr:col>
      <xdr:colOff>379563</xdr:colOff>
      <xdr:row>13</xdr:row>
      <xdr:rowOff>102200</xdr:rowOff>
    </xdr:to>
    <xdr:pic>
      <xdr:nvPicPr>
        <xdr:cNvPr id="22" name="Imagem 28">
          <a:extLst>
            <a:ext uri="{FF2B5EF4-FFF2-40B4-BE49-F238E27FC236}">
              <a16:creationId xmlns:a16="http://schemas.microsoft.com/office/drawing/2014/main" id="{00000000-0008-0000-0F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05025" y="3121025"/>
          <a:ext cx="3427563" cy="17532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4</xdr:row>
      <xdr:rowOff>0</xdr:rowOff>
    </xdr:from>
    <xdr:to>
      <xdr:col>19</xdr:col>
      <xdr:colOff>413808</xdr:colOff>
      <xdr:row>8</xdr:row>
      <xdr:rowOff>304800</xdr:rowOff>
    </xdr:to>
    <xdr:pic>
      <xdr:nvPicPr>
        <xdr:cNvPr id="23" name="Imagem 7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0F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30583" y="1344083"/>
          <a:ext cx="5324475" cy="18288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9</xdr:row>
      <xdr:rowOff>127000</xdr:rowOff>
    </xdr:from>
    <xdr:to>
      <xdr:col>19</xdr:col>
      <xdr:colOff>413808</xdr:colOff>
      <xdr:row>14</xdr:row>
      <xdr:rowOff>50800</xdr:rowOff>
    </xdr:to>
    <xdr:pic>
      <xdr:nvPicPr>
        <xdr:cNvPr id="24" name="Imagem 5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00000000-0008-0000-0F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91425" y="3375025"/>
          <a:ext cx="5290608" cy="1828800"/>
        </a:xfrm>
        <a:prstGeom prst="rect">
          <a:avLst/>
        </a:prstGeom>
      </xdr:spPr>
    </xdr:pic>
    <xdr:clientData/>
  </xdr:twoCellAnchor>
  <xdr:twoCellAnchor>
    <xdr:from>
      <xdr:col>9</xdr:col>
      <xdr:colOff>219072</xdr:colOff>
      <xdr:row>0</xdr:row>
      <xdr:rowOff>89959</xdr:rowOff>
    </xdr:from>
    <xdr:to>
      <xdr:col>12</xdr:col>
      <xdr:colOff>216958</xdr:colOff>
      <xdr:row>0</xdr:row>
      <xdr:rowOff>455084</xdr:rowOff>
    </xdr:to>
    <xdr:sp macro="" textlink="">
      <xdr:nvSpPr>
        <xdr:cNvPr id="25" name="Retângulo: Cantos Arredondados 13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FB0284B0-BE2E-4A99-BFC7-B9E71282691B}"/>
            </a:ext>
          </a:extLst>
        </xdr:cNvPr>
        <xdr:cNvSpPr/>
      </xdr:nvSpPr>
      <xdr:spPr>
        <a:xfrm>
          <a:off x="6875989" y="89959"/>
          <a:ext cx="1887011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134407</xdr:colOff>
      <xdr:row>1</xdr:row>
      <xdr:rowOff>113242</xdr:rowOff>
    </xdr:from>
    <xdr:to>
      <xdr:col>0</xdr:col>
      <xdr:colOff>1699682</xdr:colOff>
      <xdr:row>2</xdr:row>
      <xdr:rowOff>190029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7" y="674159"/>
          <a:ext cx="1565275" cy="505412"/>
        </a:xfrm>
        <a:prstGeom prst="rect">
          <a:avLst/>
        </a:prstGeom>
      </xdr:spPr>
    </xdr:pic>
    <xdr:clientData fLocksWithSheet="0"/>
  </xdr:twoCellAnchor>
  <xdr:twoCellAnchor editAs="absolute">
    <xdr:from>
      <xdr:col>0</xdr:col>
      <xdr:colOff>144991</xdr:colOff>
      <xdr:row>3</xdr:row>
      <xdr:rowOff>45512</xdr:rowOff>
    </xdr:from>
    <xdr:to>
      <xdr:col>0</xdr:col>
      <xdr:colOff>1710266</xdr:colOff>
      <xdr:row>3</xdr:row>
      <xdr:rowOff>45512</xdr:rowOff>
    </xdr:to>
    <xdr:cxnSp macro="">
      <xdr:nvCxnSpPr>
        <xdr:cNvPr id="4" name="Conector reto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CxnSpPr/>
      </xdr:nvCxnSpPr>
      <xdr:spPr>
        <a:xfrm>
          <a:off x="144991" y="1304929"/>
          <a:ext cx="1565275" cy="0"/>
        </a:xfrm>
        <a:prstGeom prst="line">
          <a:avLst/>
        </a:prstGeom>
        <a:ln>
          <a:solidFill>
            <a:srgbClr val="76717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0</xdr:col>
      <xdr:colOff>152400</xdr:colOff>
      <xdr:row>8</xdr:row>
      <xdr:rowOff>255059</xdr:rowOff>
    </xdr:from>
    <xdr:to>
      <xdr:col>0</xdr:col>
      <xdr:colOff>1717675</xdr:colOff>
      <xdr:row>8</xdr:row>
      <xdr:rowOff>255059</xdr:rowOff>
    </xdr:to>
    <xdr:cxnSp macro="">
      <xdr:nvCxnSpPr>
        <xdr:cNvPr id="6" name="Conector reto 5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CxnSpPr/>
      </xdr:nvCxnSpPr>
      <xdr:spPr>
        <a:xfrm>
          <a:off x="152400" y="3302000"/>
          <a:ext cx="1565275" cy="0"/>
        </a:xfrm>
        <a:prstGeom prst="line">
          <a:avLst/>
        </a:prstGeom>
        <a:ln>
          <a:solidFill>
            <a:srgbClr val="76717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0</xdr:col>
      <xdr:colOff>12700</xdr:colOff>
      <xdr:row>3</xdr:row>
      <xdr:rowOff>80434</xdr:rowOff>
    </xdr:from>
    <xdr:to>
      <xdr:col>1</xdr:col>
      <xdr:colOff>12700</xdr:colOff>
      <xdr:row>4</xdr:row>
      <xdr:rowOff>64559</xdr:rowOff>
    </xdr:to>
    <xdr:sp macro="" textlink="">
      <xdr:nvSpPr>
        <xdr:cNvPr id="7" name="Retângulo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SpPr/>
      </xdr:nvSpPr>
      <xdr:spPr>
        <a:xfrm>
          <a:off x="12700" y="1333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Início</a:t>
          </a:r>
        </a:p>
      </xdr:txBody>
    </xdr:sp>
    <xdr:clientData/>
  </xdr:twoCellAnchor>
  <xdr:twoCellAnchor editAs="absolute">
    <xdr:from>
      <xdr:col>0</xdr:col>
      <xdr:colOff>12700</xdr:colOff>
      <xdr:row>4</xdr:row>
      <xdr:rowOff>128059</xdr:rowOff>
    </xdr:from>
    <xdr:to>
      <xdr:col>1</xdr:col>
      <xdr:colOff>12700</xdr:colOff>
      <xdr:row>5</xdr:row>
      <xdr:rowOff>1059</xdr:rowOff>
    </xdr:to>
    <xdr:sp macro="" textlink="">
      <xdr:nvSpPr>
        <xdr:cNvPr id="8" name="Retângulo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SpPr/>
      </xdr:nvSpPr>
      <xdr:spPr>
        <a:xfrm>
          <a:off x="12700" y="1651000"/>
          <a:ext cx="1847850" cy="254000"/>
        </a:xfrm>
        <a:prstGeom prst="rect">
          <a:avLst/>
        </a:prstGeom>
        <a:solidFill>
          <a:schemeClr val="bg1">
            <a:lumMod val="100000"/>
          </a:schemeClr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rgbClr val="000000"/>
              </a:solidFill>
            </a:rPr>
            <a:t>1. Catastro</a:t>
          </a:r>
        </a:p>
      </xdr:txBody>
    </xdr:sp>
    <xdr:clientData/>
  </xdr:twoCellAnchor>
  <xdr:twoCellAnchor editAs="absolute">
    <xdr:from>
      <xdr:col>0</xdr:col>
      <xdr:colOff>12700</xdr:colOff>
      <xdr:row>5</xdr:row>
      <xdr:rowOff>64559</xdr:rowOff>
    </xdr:from>
    <xdr:to>
      <xdr:col>1</xdr:col>
      <xdr:colOff>12700</xdr:colOff>
      <xdr:row>5</xdr:row>
      <xdr:rowOff>318559</xdr:rowOff>
    </xdr:to>
    <xdr:sp macro="" textlink="">
      <xdr:nvSpPr>
        <xdr:cNvPr id="9" name="Retângulo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SpPr/>
      </xdr:nvSpPr>
      <xdr:spPr>
        <a:xfrm>
          <a:off x="12700" y="1968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2. 5S</a:t>
          </a:r>
        </a:p>
      </xdr:txBody>
    </xdr:sp>
    <xdr:clientData/>
  </xdr:twoCellAnchor>
  <xdr:twoCellAnchor editAs="absolute">
    <xdr:from>
      <xdr:col>0</xdr:col>
      <xdr:colOff>12700</xdr:colOff>
      <xdr:row>6</xdr:row>
      <xdr:rowOff>1059</xdr:rowOff>
    </xdr:from>
    <xdr:to>
      <xdr:col>1</xdr:col>
      <xdr:colOff>12700</xdr:colOff>
      <xdr:row>6</xdr:row>
      <xdr:rowOff>255059</xdr:rowOff>
    </xdr:to>
    <xdr:sp macro="" textlink="">
      <xdr:nvSpPr>
        <xdr:cNvPr id="10" name="Retângulo 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000-00000A000000}"/>
            </a:ext>
          </a:extLst>
        </xdr:cNvPr>
        <xdr:cNvSpPr/>
      </xdr:nvSpPr>
      <xdr:spPr>
        <a:xfrm>
          <a:off x="12700" y="2286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3. Auditoria 5S</a:t>
          </a:r>
        </a:p>
      </xdr:txBody>
    </xdr:sp>
    <xdr:clientData/>
  </xdr:twoCellAnchor>
  <xdr:twoCellAnchor editAs="absolute">
    <xdr:from>
      <xdr:col>0</xdr:col>
      <xdr:colOff>12700</xdr:colOff>
      <xdr:row>6</xdr:row>
      <xdr:rowOff>318559</xdr:rowOff>
    </xdr:from>
    <xdr:to>
      <xdr:col>1</xdr:col>
      <xdr:colOff>12700</xdr:colOff>
      <xdr:row>7</xdr:row>
      <xdr:rowOff>191559</xdr:rowOff>
    </xdr:to>
    <xdr:sp macro="" textlink="">
      <xdr:nvSpPr>
        <xdr:cNvPr id="11" name="Retângulo 1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SpPr/>
      </xdr:nvSpPr>
      <xdr:spPr>
        <a:xfrm>
          <a:off x="12700" y="2603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4. Resultados Consolidados</a:t>
          </a:r>
        </a:p>
      </xdr:txBody>
    </xdr:sp>
    <xdr:clientData/>
  </xdr:twoCellAnchor>
  <xdr:twoCellAnchor editAs="absolute">
    <xdr:from>
      <xdr:col>0</xdr:col>
      <xdr:colOff>12700</xdr:colOff>
      <xdr:row>7</xdr:row>
      <xdr:rowOff>255059</xdr:rowOff>
    </xdr:from>
    <xdr:to>
      <xdr:col>1</xdr:col>
      <xdr:colOff>12700</xdr:colOff>
      <xdr:row>8</xdr:row>
      <xdr:rowOff>128059</xdr:rowOff>
    </xdr:to>
    <xdr:sp macro="" textlink="">
      <xdr:nvSpPr>
        <xdr:cNvPr id="12" name="Retângulo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000-00000C000000}"/>
            </a:ext>
          </a:extLst>
        </xdr:cNvPr>
        <xdr:cNvSpPr/>
      </xdr:nvSpPr>
      <xdr:spPr>
        <a:xfrm>
          <a:off x="12700" y="2921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5. Relatório de impressão</a:t>
          </a:r>
        </a:p>
      </xdr:txBody>
    </xdr:sp>
    <xdr:clientData/>
  </xdr:twoCellAnchor>
  <xdr:twoCellAnchor editAs="absolute">
    <xdr:from>
      <xdr:col>0</xdr:col>
      <xdr:colOff>12700</xdr:colOff>
      <xdr:row>9</xdr:row>
      <xdr:rowOff>1059</xdr:rowOff>
    </xdr:from>
    <xdr:to>
      <xdr:col>1</xdr:col>
      <xdr:colOff>12700</xdr:colOff>
      <xdr:row>9</xdr:row>
      <xdr:rowOff>255059</xdr:rowOff>
    </xdr:to>
    <xdr:sp macro="" textlink="">
      <xdr:nvSpPr>
        <xdr:cNvPr id="13" name="Retângulo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000-00000D000000}"/>
            </a:ext>
          </a:extLst>
        </xdr:cNvPr>
        <xdr:cNvSpPr/>
      </xdr:nvSpPr>
      <xdr:spPr>
        <a:xfrm>
          <a:off x="12700" y="3429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Dudas Frecuentes</a:t>
          </a:r>
        </a:p>
      </xdr:txBody>
    </xdr:sp>
    <xdr:clientData/>
  </xdr:twoCellAnchor>
  <xdr:twoCellAnchor editAs="absolute">
    <xdr:from>
      <xdr:col>0</xdr:col>
      <xdr:colOff>12700</xdr:colOff>
      <xdr:row>9</xdr:row>
      <xdr:rowOff>318559</xdr:rowOff>
    </xdr:from>
    <xdr:to>
      <xdr:col>1</xdr:col>
      <xdr:colOff>12700</xdr:colOff>
      <xdr:row>10</xdr:row>
      <xdr:rowOff>191559</xdr:rowOff>
    </xdr:to>
    <xdr:sp macro="" textlink="">
      <xdr:nvSpPr>
        <xdr:cNvPr id="14" name="Retângulo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000-00000E000000}"/>
            </a:ext>
          </a:extLst>
        </xdr:cNvPr>
        <xdr:cNvSpPr/>
      </xdr:nvSpPr>
      <xdr:spPr>
        <a:xfrm>
          <a:off x="12700" y="3746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Sugestões para você</a:t>
          </a:r>
        </a:p>
      </xdr:txBody>
    </xdr:sp>
    <xdr:clientData/>
  </xdr:twoCellAnchor>
  <xdr:twoCellAnchor editAs="absolute">
    <xdr:from>
      <xdr:col>0</xdr:col>
      <xdr:colOff>12700</xdr:colOff>
      <xdr:row>10</xdr:row>
      <xdr:rowOff>255059</xdr:rowOff>
    </xdr:from>
    <xdr:to>
      <xdr:col>1</xdr:col>
      <xdr:colOff>12700</xdr:colOff>
      <xdr:row>11</xdr:row>
      <xdr:rowOff>128059</xdr:rowOff>
    </xdr:to>
    <xdr:sp macro="" textlink="">
      <xdr:nvSpPr>
        <xdr:cNvPr id="15" name="Retângulo 14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1000-00000F000000}"/>
            </a:ext>
          </a:extLst>
        </xdr:cNvPr>
        <xdr:cNvSpPr/>
      </xdr:nvSpPr>
      <xdr:spPr>
        <a:xfrm>
          <a:off x="12700" y="4064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Sobre la LUZ</a:t>
          </a:r>
        </a:p>
      </xdr:txBody>
    </xdr:sp>
    <xdr:clientData/>
  </xdr:twoCellAnchor>
  <xdr:twoCellAnchor editAs="absolute">
    <xdr:from>
      <xdr:col>2</xdr:col>
      <xdr:colOff>0</xdr:colOff>
      <xdr:row>2</xdr:row>
      <xdr:rowOff>227543</xdr:rowOff>
    </xdr:from>
    <xdr:to>
      <xdr:col>2</xdr:col>
      <xdr:colOff>1387000</xdr:colOff>
      <xdr:row>3</xdr:row>
      <xdr:rowOff>256118</xdr:rowOff>
    </xdr:to>
    <xdr:sp macro="" textlink="">
      <xdr:nvSpPr>
        <xdr:cNvPr id="18" name="Retângulo 1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12000000}"/>
            </a:ext>
          </a:extLst>
        </xdr:cNvPr>
        <xdr:cNvSpPr/>
      </xdr:nvSpPr>
      <xdr:spPr>
        <a:xfrm>
          <a:off x="2248959" y="1217085"/>
          <a:ext cx="1387000" cy="298450"/>
        </a:xfrm>
        <a:prstGeom prst="rect">
          <a:avLst/>
        </a:prstGeom>
        <a:solidFill>
          <a:srgbClr val="6699C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>
              <a:solidFill>
                <a:schemeClr val="bg1">
                  <a:lumMod val="100000"/>
                </a:schemeClr>
              </a:solidFill>
            </a:rPr>
            <a:t>Áreas de la Empresa</a:t>
          </a:r>
        </a:p>
      </xdr:txBody>
    </xdr:sp>
    <xdr:clientData/>
  </xdr:twoCellAnchor>
  <xdr:twoCellAnchor editAs="absolute">
    <xdr:from>
      <xdr:col>2</xdr:col>
      <xdr:colOff>1422398</xdr:colOff>
      <xdr:row>2</xdr:row>
      <xdr:rowOff>227543</xdr:rowOff>
    </xdr:from>
    <xdr:to>
      <xdr:col>3</xdr:col>
      <xdr:colOff>74083</xdr:colOff>
      <xdr:row>3</xdr:row>
      <xdr:rowOff>256118</xdr:rowOff>
    </xdr:to>
    <xdr:sp macro="" textlink="">
      <xdr:nvSpPr>
        <xdr:cNvPr id="19" name="Retângulo 1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1000-000013000000}"/>
            </a:ext>
          </a:extLst>
        </xdr:cNvPr>
        <xdr:cNvSpPr/>
      </xdr:nvSpPr>
      <xdr:spPr>
        <a:xfrm>
          <a:off x="3671357" y="1217085"/>
          <a:ext cx="1472143" cy="298450"/>
        </a:xfrm>
        <a:prstGeom prst="rect">
          <a:avLst/>
        </a:prstGeom>
        <a:solidFill>
          <a:srgbClr val="FF9900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1">
              <a:solidFill>
                <a:schemeClr val="bg1">
                  <a:lumMod val="100000"/>
                </a:schemeClr>
              </a:solidFill>
            </a:rPr>
            <a:t>Empleados</a:t>
          </a:r>
        </a:p>
      </xdr:txBody>
    </xdr:sp>
    <xdr:clientData/>
  </xdr:twoCellAnchor>
  <xdr:twoCellAnchor>
    <xdr:from>
      <xdr:col>3</xdr:col>
      <xdr:colOff>2087031</xdr:colOff>
      <xdr:row>0</xdr:row>
      <xdr:rowOff>95251</xdr:rowOff>
    </xdr:from>
    <xdr:to>
      <xdr:col>6</xdr:col>
      <xdr:colOff>84666</xdr:colOff>
      <xdr:row>0</xdr:row>
      <xdr:rowOff>460376</xdr:rowOff>
    </xdr:to>
    <xdr:sp macro="" textlink="">
      <xdr:nvSpPr>
        <xdr:cNvPr id="17" name="Retângulo: Cantos Arredondados 13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68C79189-D372-4D69-905B-37E59828058D}"/>
            </a:ext>
          </a:extLst>
        </xdr:cNvPr>
        <xdr:cNvSpPr/>
      </xdr:nvSpPr>
      <xdr:spPr>
        <a:xfrm>
          <a:off x="7156448" y="95251"/>
          <a:ext cx="2077510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134407</xdr:colOff>
      <xdr:row>1</xdr:row>
      <xdr:rowOff>65616</xdr:rowOff>
    </xdr:from>
    <xdr:to>
      <xdr:col>0</xdr:col>
      <xdr:colOff>1699682</xdr:colOff>
      <xdr:row>2</xdr:row>
      <xdr:rowOff>142403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7" y="626533"/>
          <a:ext cx="1565275" cy="505412"/>
        </a:xfrm>
        <a:prstGeom prst="rect">
          <a:avLst/>
        </a:prstGeom>
      </xdr:spPr>
    </xdr:pic>
    <xdr:clientData fLocksWithSheet="0"/>
  </xdr:twoCellAnchor>
  <xdr:twoCellAnchor editAs="absolute">
    <xdr:from>
      <xdr:col>0</xdr:col>
      <xdr:colOff>144991</xdr:colOff>
      <xdr:row>2</xdr:row>
      <xdr:rowOff>267761</xdr:rowOff>
    </xdr:from>
    <xdr:to>
      <xdr:col>0</xdr:col>
      <xdr:colOff>1710266</xdr:colOff>
      <xdr:row>2</xdr:row>
      <xdr:rowOff>267761</xdr:rowOff>
    </xdr:to>
    <xdr:cxnSp macro="">
      <xdr:nvCxnSpPr>
        <xdr:cNvPr id="4" name="Conector ret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>
          <a:off x="144991" y="1257303"/>
          <a:ext cx="1565275" cy="0"/>
        </a:xfrm>
        <a:prstGeom prst="line">
          <a:avLst/>
        </a:prstGeom>
        <a:ln>
          <a:solidFill>
            <a:srgbClr val="76717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0</xdr:col>
      <xdr:colOff>152400</xdr:colOff>
      <xdr:row>8</xdr:row>
      <xdr:rowOff>255059</xdr:rowOff>
    </xdr:from>
    <xdr:to>
      <xdr:col>0</xdr:col>
      <xdr:colOff>1717675</xdr:colOff>
      <xdr:row>8</xdr:row>
      <xdr:rowOff>255059</xdr:rowOff>
    </xdr:to>
    <xdr:cxnSp macro="">
      <xdr:nvCxnSpPr>
        <xdr:cNvPr id="6" name="Conector ret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CxnSpPr/>
      </xdr:nvCxnSpPr>
      <xdr:spPr>
        <a:xfrm>
          <a:off x="152400" y="3302000"/>
          <a:ext cx="1565275" cy="0"/>
        </a:xfrm>
        <a:prstGeom prst="line">
          <a:avLst/>
        </a:prstGeom>
        <a:ln>
          <a:solidFill>
            <a:srgbClr val="76717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0</xdr:col>
      <xdr:colOff>12700</xdr:colOff>
      <xdr:row>3</xdr:row>
      <xdr:rowOff>80434</xdr:rowOff>
    </xdr:from>
    <xdr:to>
      <xdr:col>1</xdr:col>
      <xdr:colOff>12700</xdr:colOff>
      <xdr:row>4</xdr:row>
      <xdr:rowOff>64559</xdr:rowOff>
    </xdr:to>
    <xdr:sp macro="" textlink="">
      <xdr:nvSpPr>
        <xdr:cNvPr id="7" name="Retângulo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12700" y="1333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Início</a:t>
          </a:r>
        </a:p>
      </xdr:txBody>
    </xdr:sp>
    <xdr:clientData/>
  </xdr:twoCellAnchor>
  <xdr:twoCellAnchor editAs="absolute">
    <xdr:from>
      <xdr:col>0</xdr:col>
      <xdr:colOff>12700</xdr:colOff>
      <xdr:row>4</xdr:row>
      <xdr:rowOff>128059</xdr:rowOff>
    </xdr:from>
    <xdr:to>
      <xdr:col>1</xdr:col>
      <xdr:colOff>12700</xdr:colOff>
      <xdr:row>5</xdr:row>
      <xdr:rowOff>1059</xdr:rowOff>
    </xdr:to>
    <xdr:sp macro="" textlink="">
      <xdr:nvSpPr>
        <xdr:cNvPr id="8" name="Retângulo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12700" y="1651000"/>
          <a:ext cx="1847850" cy="254000"/>
        </a:xfrm>
        <a:prstGeom prst="rect">
          <a:avLst/>
        </a:prstGeom>
        <a:solidFill>
          <a:schemeClr val="bg1">
            <a:lumMod val="100000"/>
          </a:schemeClr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rgbClr val="000000"/>
              </a:solidFill>
            </a:rPr>
            <a:t>1. Catastro</a:t>
          </a:r>
        </a:p>
      </xdr:txBody>
    </xdr:sp>
    <xdr:clientData/>
  </xdr:twoCellAnchor>
  <xdr:twoCellAnchor editAs="absolute">
    <xdr:from>
      <xdr:col>0</xdr:col>
      <xdr:colOff>12700</xdr:colOff>
      <xdr:row>5</xdr:row>
      <xdr:rowOff>64559</xdr:rowOff>
    </xdr:from>
    <xdr:to>
      <xdr:col>1</xdr:col>
      <xdr:colOff>12700</xdr:colOff>
      <xdr:row>5</xdr:row>
      <xdr:rowOff>318559</xdr:rowOff>
    </xdr:to>
    <xdr:sp macro="" textlink="">
      <xdr:nvSpPr>
        <xdr:cNvPr id="9" name="Retângulo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12700" y="1968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2. 5S</a:t>
          </a:r>
        </a:p>
      </xdr:txBody>
    </xdr:sp>
    <xdr:clientData/>
  </xdr:twoCellAnchor>
  <xdr:twoCellAnchor editAs="absolute">
    <xdr:from>
      <xdr:col>0</xdr:col>
      <xdr:colOff>12700</xdr:colOff>
      <xdr:row>6</xdr:row>
      <xdr:rowOff>1059</xdr:rowOff>
    </xdr:from>
    <xdr:to>
      <xdr:col>1</xdr:col>
      <xdr:colOff>12700</xdr:colOff>
      <xdr:row>6</xdr:row>
      <xdr:rowOff>255059</xdr:rowOff>
    </xdr:to>
    <xdr:sp macro="" textlink="">
      <xdr:nvSpPr>
        <xdr:cNvPr id="10" name="Retângulo 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12700" y="2286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3. Auditoria 5S</a:t>
          </a:r>
        </a:p>
      </xdr:txBody>
    </xdr:sp>
    <xdr:clientData/>
  </xdr:twoCellAnchor>
  <xdr:twoCellAnchor editAs="absolute">
    <xdr:from>
      <xdr:col>0</xdr:col>
      <xdr:colOff>12700</xdr:colOff>
      <xdr:row>6</xdr:row>
      <xdr:rowOff>318559</xdr:rowOff>
    </xdr:from>
    <xdr:to>
      <xdr:col>1</xdr:col>
      <xdr:colOff>12700</xdr:colOff>
      <xdr:row>7</xdr:row>
      <xdr:rowOff>191559</xdr:rowOff>
    </xdr:to>
    <xdr:sp macro="" textlink="">
      <xdr:nvSpPr>
        <xdr:cNvPr id="11" name="Retângulo 1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12700" y="2603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4. Resultados Consolidados</a:t>
          </a:r>
        </a:p>
      </xdr:txBody>
    </xdr:sp>
    <xdr:clientData/>
  </xdr:twoCellAnchor>
  <xdr:twoCellAnchor editAs="absolute">
    <xdr:from>
      <xdr:col>0</xdr:col>
      <xdr:colOff>12700</xdr:colOff>
      <xdr:row>7</xdr:row>
      <xdr:rowOff>255059</xdr:rowOff>
    </xdr:from>
    <xdr:to>
      <xdr:col>1</xdr:col>
      <xdr:colOff>12700</xdr:colOff>
      <xdr:row>8</xdr:row>
      <xdr:rowOff>128059</xdr:rowOff>
    </xdr:to>
    <xdr:sp macro="" textlink="">
      <xdr:nvSpPr>
        <xdr:cNvPr id="12" name="Retângulo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12700" y="2921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5. Relatório de impressão</a:t>
          </a:r>
        </a:p>
      </xdr:txBody>
    </xdr:sp>
    <xdr:clientData/>
  </xdr:twoCellAnchor>
  <xdr:twoCellAnchor editAs="absolute">
    <xdr:from>
      <xdr:col>0</xdr:col>
      <xdr:colOff>12700</xdr:colOff>
      <xdr:row>9</xdr:row>
      <xdr:rowOff>1059</xdr:rowOff>
    </xdr:from>
    <xdr:to>
      <xdr:col>1</xdr:col>
      <xdr:colOff>12700</xdr:colOff>
      <xdr:row>9</xdr:row>
      <xdr:rowOff>255059</xdr:rowOff>
    </xdr:to>
    <xdr:sp macro="" textlink="">
      <xdr:nvSpPr>
        <xdr:cNvPr id="13" name="Retângulo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12700" y="3429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Dudas Frecuentes</a:t>
          </a:r>
        </a:p>
      </xdr:txBody>
    </xdr:sp>
    <xdr:clientData/>
  </xdr:twoCellAnchor>
  <xdr:twoCellAnchor editAs="absolute">
    <xdr:from>
      <xdr:col>0</xdr:col>
      <xdr:colOff>12700</xdr:colOff>
      <xdr:row>9</xdr:row>
      <xdr:rowOff>318559</xdr:rowOff>
    </xdr:from>
    <xdr:to>
      <xdr:col>1</xdr:col>
      <xdr:colOff>12700</xdr:colOff>
      <xdr:row>10</xdr:row>
      <xdr:rowOff>191559</xdr:rowOff>
    </xdr:to>
    <xdr:sp macro="" textlink="">
      <xdr:nvSpPr>
        <xdr:cNvPr id="14" name="Retângulo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12700" y="3746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Sugestões para você</a:t>
          </a:r>
        </a:p>
      </xdr:txBody>
    </xdr:sp>
    <xdr:clientData/>
  </xdr:twoCellAnchor>
  <xdr:twoCellAnchor editAs="absolute">
    <xdr:from>
      <xdr:col>0</xdr:col>
      <xdr:colOff>12700</xdr:colOff>
      <xdr:row>10</xdr:row>
      <xdr:rowOff>255059</xdr:rowOff>
    </xdr:from>
    <xdr:to>
      <xdr:col>1</xdr:col>
      <xdr:colOff>12700</xdr:colOff>
      <xdr:row>11</xdr:row>
      <xdr:rowOff>128059</xdr:rowOff>
    </xdr:to>
    <xdr:sp macro="" textlink="">
      <xdr:nvSpPr>
        <xdr:cNvPr id="15" name="Retângulo 14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12700" y="4064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Sobre la LUZ</a:t>
          </a:r>
        </a:p>
      </xdr:txBody>
    </xdr:sp>
    <xdr:clientData/>
  </xdr:twoCellAnchor>
  <xdr:twoCellAnchor editAs="absolute">
    <xdr:from>
      <xdr:col>2</xdr:col>
      <xdr:colOff>0</xdr:colOff>
      <xdr:row>2</xdr:row>
      <xdr:rowOff>238126</xdr:rowOff>
    </xdr:from>
    <xdr:to>
      <xdr:col>2</xdr:col>
      <xdr:colOff>1387000</xdr:colOff>
      <xdr:row>3</xdr:row>
      <xdr:rowOff>266701</xdr:rowOff>
    </xdr:to>
    <xdr:sp macro="" textlink="">
      <xdr:nvSpPr>
        <xdr:cNvPr id="18" name="Retângulo 1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2248959" y="1227668"/>
          <a:ext cx="1387000" cy="298450"/>
        </a:xfrm>
        <a:prstGeom prst="rect">
          <a:avLst/>
        </a:prstGeom>
        <a:solidFill>
          <a:srgbClr val="FF9900"/>
        </a:solidFill>
        <a:ln w="25400" cap="flat" cmpd="sng" algn="ctr">
          <a:noFill/>
          <a:prstDash val="soli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1">
              <a:solidFill>
                <a:schemeClr val="bg1">
                  <a:lumMod val="100000"/>
                </a:schemeClr>
              </a:solidFill>
            </a:rPr>
            <a:t>Áreas de la Empresa</a:t>
          </a:r>
          <a:endParaRPr lang="pt-BR" sz="1100" b="1" baseline="0">
            <a:solidFill>
              <a:schemeClr val="bg1">
                <a:lumMod val="100000"/>
              </a:schemeClr>
            </a:solidFill>
          </a:endParaRPr>
        </a:p>
      </xdr:txBody>
    </xdr:sp>
    <xdr:clientData/>
  </xdr:twoCellAnchor>
  <xdr:twoCellAnchor editAs="absolute">
    <xdr:from>
      <xdr:col>2</xdr:col>
      <xdr:colOff>1422397</xdr:colOff>
      <xdr:row>2</xdr:row>
      <xdr:rowOff>238126</xdr:rowOff>
    </xdr:from>
    <xdr:to>
      <xdr:col>2</xdr:col>
      <xdr:colOff>2688166</xdr:colOff>
      <xdr:row>3</xdr:row>
      <xdr:rowOff>266701</xdr:rowOff>
    </xdr:to>
    <xdr:sp macro="" textlink="">
      <xdr:nvSpPr>
        <xdr:cNvPr id="19" name="Retângulo 1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3671356" y="1227668"/>
          <a:ext cx="1265769" cy="298450"/>
        </a:xfrm>
        <a:prstGeom prst="rect">
          <a:avLst/>
        </a:prstGeom>
        <a:solidFill>
          <a:srgbClr val="6699CC"/>
        </a:solidFill>
        <a:ln w="25400" cap="flat" cmpd="sng" algn="ctr">
          <a:noFill/>
          <a:prstDash val="soli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0">
              <a:solidFill>
                <a:schemeClr val="bg1">
                  <a:lumMod val="100000"/>
                </a:schemeClr>
              </a:solidFill>
            </a:rPr>
            <a:t>Empleados</a:t>
          </a:r>
        </a:p>
      </xdr:txBody>
    </xdr:sp>
    <xdr:clientData/>
  </xdr:twoCellAnchor>
  <xdr:twoCellAnchor>
    <xdr:from>
      <xdr:col>5</xdr:col>
      <xdr:colOff>84667</xdr:colOff>
      <xdr:row>0</xdr:row>
      <xdr:rowOff>89959</xdr:rowOff>
    </xdr:from>
    <xdr:to>
      <xdr:col>8</xdr:col>
      <xdr:colOff>15874</xdr:colOff>
      <xdr:row>0</xdr:row>
      <xdr:rowOff>455084</xdr:rowOff>
    </xdr:to>
    <xdr:sp macro="" textlink="">
      <xdr:nvSpPr>
        <xdr:cNvPr id="17" name="Retângulo: Cantos Arredondados 13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95506F28-F8BD-4F22-9C37-9225B963FD49}"/>
            </a:ext>
          </a:extLst>
        </xdr:cNvPr>
        <xdr:cNvSpPr/>
      </xdr:nvSpPr>
      <xdr:spPr>
        <a:xfrm>
          <a:off x="6858000" y="89959"/>
          <a:ext cx="1820333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134407</xdr:colOff>
      <xdr:row>1</xdr:row>
      <xdr:rowOff>81491</xdr:rowOff>
    </xdr:from>
    <xdr:to>
      <xdr:col>0</xdr:col>
      <xdr:colOff>1699682</xdr:colOff>
      <xdr:row>2</xdr:row>
      <xdr:rowOff>158278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7" y="642408"/>
          <a:ext cx="1565275" cy="505412"/>
        </a:xfrm>
        <a:prstGeom prst="rect">
          <a:avLst/>
        </a:prstGeom>
      </xdr:spPr>
    </xdr:pic>
    <xdr:clientData fLocksWithSheet="0"/>
  </xdr:twoCellAnchor>
  <xdr:twoCellAnchor editAs="absolute">
    <xdr:from>
      <xdr:col>0</xdr:col>
      <xdr:colOff>144991</xdr:colOff>
      <xdr:row>3</xdr:row>
      <xdr:rowOff>13761</xdr:rowOff>
    </xdr:from>
    <xdr:to>
      <xdr:col>0</xdr:col>
      <xdr:colOff>1710266</xdr:colOff>
      <xdr:row>3</xdr:row>
      <xdr:rowOff>13761</xdr:rowOff>
    </xdr:to>
    <xdr:cxnSp macro="">
      <xdr:nvCxnSpPr>
        <xdr:cNvPr id="4" name="Conector ret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/>
      </xdr:nvCxnSpPr>
      <xdr:spPr>
        <a:xfrm>
          <a:off x="144991" y="1273178"/>
          <a:ext cx="1565275" cy="0"/>
        </a:xfrm>
        <a:prstGeom prst="line">
          <a:avLst/>
        </a:prstGeom>
        <a:ln>
          <a:solidFill>
            <a:srgbClr val="76717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0</xdr:col>
      <xdr:colOff>152400</xdr:colOff>
      <xdr:row>8</xdr:row>
      <xdr:rowOff>180974</xdr:rowOff>
    </xdr:from>
    <xdr:to>
      <xdr:col>0</xdr:col>
      <xdr:colOff>1717675</xdr:colOff>
      <xdr:row>8</xdr:row>
      <xdr:rowOff>180974</xdr:rowOff>
    </xdr:to>
    <xdr:cxnSp macro="">
      <xdr:nvCxnSpPr>
        <xdr:cNvPr id="6" name="Conector ret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CxnSpPr/>
      </xdr:nvCxnSpPr>
      <xdr:spPr>
        <a:xfrm>
          <a:off x="152400" y="3302000"/>
          <a:ext cx="1565275" cy="0"/>
        </a:xfrm>
        <a:prstGeom prst="line">
          <a:avLst/>
        </a:prstGeom>
        <a:ln>
          <a:solidFill>
            <a:srgbClr val="76717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0</xdr:col>
      <xdr:colOff>12700</xdr:colOff>
      <xdr:row>3</xdr:row>
      <xdr:rowOff>80434</xdr:rowOff>
    </xdr:from>
    <xdr:to>
      <xdr:col>1</xdr:col>
      <xdr:colOff>12700</xdr:colOff>
      <xdr:row>4</xdr:row>
      <xdr:rowOff>64559</xdr:rowOff>
    </xdr:to>
    <xdr:sp macro="" textlink="">
      <xdr:nvSpPr>
        <xdr:cNvPr id="7" name="Retângulo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12700" y="1333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Início</a:t>
          </a:r>
        </a:p>
      </xdr:txBody>
    </xdr:sp>
    <xdr:clientData/>
  </xdr:twoCellAnchor>
  <xdr:twoCellAnchor editAs="absolute">
    <xdr:from>
      <xdr:col>0</xdr:col>
      <xdr:colOff>12700</xdr:colOff>
      <xdr:row>4</xdr:row>
      <xdr:rowOff>128059</xdr:rowOff>
    </xdr:from>
    <xdr:to>
      <xdr:col>1</xdr:col>
      <xdr:colOff>12700</xdr:colOff>
      <xdr:row>5</xdr:row>
      <xdr:rowOff>1059</xdr:rowOff>
    </xdr:to>
    <xdr:sp macro="" textlink="">
      <xdr:nvSpPr>
        <xdr:cNvPr id="8" name="Retângulo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12700" y="1651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1. Catastro</a:t>
          </a:r>
        </a:p>
      </xdr:txBody>
    </xdr:sp>
    <xdr:clientData/>
  </xdr:twoCellAnchor>
  <xdr:twoCellAnchor editAs="absolute">
    <xdr:from>
      <xdr:col>0</xdr:col>
      <xdr:colOff>12700</xdr:colOff>
      <xdr:row>5</xdr:row>
      <xdr:rowOff>64559</xdr:rowOff>
    </xdr:from>
    <xdr:to>
      <xdr:col>1</xdr:col>
      <xdr:colOff>12700</xdr:colOff>
      <xdr:row>5</xdr:row>
      <xdr:rowOff>318558</xdr:rowOff>
    </xdr:to>
    <xdr:sp macro="" textlink="">
      <xdr:nvSpPr>
        <xdr:cNvPr id="9" name="Retângulo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12700" y="1968500"/>
          <a:ext cx="1847850" cy="254000"/>
        </a:xfrm>
        <a:prstGeom prst="rect">
          <a:avLst/>
        </a:prstGeom>
        <a:solidFill>
          <a:schemeClr val="bg1">
            <a:lumMod val="100000"/>
          </a:schemeClr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rgbClr val="000000"/>
              </a:solidFill>
            </a:rPr>
            <a:t>2. 5S</a:t>
          </a:r>
        </a:p>
      </xdr:txBody>
    </xdr:sp>
    <xdr:clientData/>
  </xdr:twoCellAnchor>
  <xdr:twoCellAnchor editAs="absolute">
    <xdr:from>
      <xdr:col>0</xdr:col>
      <xdr:colOff>12700</xdr:colOff>
      <xdr:row>6</xdr:row>
      <xdr:rowOff>1058</xdr:rowOff>
    </xdr:from>
    <xdr:to>
      <xdr:col>1</xdr:col>
      <xdr:colOff>12700</xdr:colOff>
      <xdr:row>6</xdr:row>
      <xdr:rowOff>255058</xdr:rowOff>
    </xdr:to>
    <xdr:sp macro="" textlink="">
      <xdr:nvSpPr>
        <xdr:cNvPr id="10" name="Retângulo 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>
        <a:xfrm>
          <a:off x="12700" y="2286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3. Auditoria 5S</a:t>
          </a:r>
        </a:p>
      </xdr:txBody>
    </xdr:sp>
    <xdr:clientData/>
  </xdr:twoCellAnchor>
  <xdr:twoCellAnchor editAs="absolute">
    <xdr:from>
      <xdr:col>0</xdr:col>
      <xdr:colOff>12700</xdr:colOff>
      <xdr:row>6</xdr:row>
      <xdr:rowOff>318558</xdr:rowOff>
    </xdr:from>
    <xdr:to>
      <xdr:col>1</xdr:col>
      <xdr:colOff>12700</xdr:colOff>
      <xdr:row>7</xdr:row>
      <xdr:rowOff>117474</xdr:rowOff>
    </xdr:to>
    <xdr:sp macro="" textlink="">
      <xdr:nvSpPr>
        <xdr:cNvPr id="11" name="Retângulo 1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12700" y="2603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4. Resultados Consolidados</a:t>
          </a:r>
        </a:p>
      </xdr:txBody>
    </xdr:sp>
    <xdr:clientData/>
  </xdr:twoCellAnchor>
  <xdr:twoCellAnchor editAs="absolute">
    <xdr:from>
      <xdr:col>0</xdr:col>
      <xdr:colOff>12700</xdr:colOff>
      <xdr:row>7</xdr:row>
      <xdr:rowOff>180974</xdr:rowOff>
    </xdr:from>
    <xdr:to>
      <xdr:col>1</xdr:col>
      <xdr:colOff>12700</xdr:colOff>
      <xdr:row>8</xdr:row>
      <xdr:rowOff>53974</xdr:rowOff>
    </xdr:to>
    <xdr:sp macro="" textlink="">
      <xdr:nvSpPr>
        <xdr:cNvPr id="12" name="Retângulo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12700" y="2921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5. Relatório de impressão</a:t>
          </a:r>
        </a:p>
      </xdr:txBody>
    </xdr:sp>
    <xdr:clientData/>
  </xdr:twoCellAnchor>
  <xdr:twoCellAnchor editAs="absolute">
    <xdr:from>
      <xdr:col>0</xdr:col>
      <xdr:colOff>12700</xdr:colOff>
      <xdr:row>8</xdr:row>
      <xdr:rowOff>307974</xdr:rowOff>
    </xdr:from>
    <xdr:to>
      <xdr:col>1</xdr:col>
      <xdr:colOff>12700</xdr:colOff>
      <xdr:row>9</xdr:row>
      <xdr:rowOff>180974</xdr:rowOff>
    </xdr:to>
    <xdr:sp macro="" textlink="">
      <xdr:nvSpPr>
        <xdr:cNvPr id="13" name="Retângulo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>
        <a:xfrm>
          <a:off x="12700" y="3429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Dudas Frecuentes</a:t>
          </a:r>
        </a:p>
      </xdr:txBody>
    </xdr:sp>
    <xdr:clientData/>
  </xdr:twoCellAnchor>
  <xdr:twoCellAnchor editAs="absolute">
    <xdr:from>
      <xdr:col>0</xdr:col>
      <xdr:colOff>12700</xdr:colOff>
      <xdr:row>9</xdr:row>
      <xdr:rowOff>244474</xdr:rowOff>
    </xdr:from>
    <xdr:to>
      <xdr:col>1</xdr:col>
      <xdr:colOff>12700</xdr:colOff>
      <xdr:row>10</xdr:row>
      <xdr:rowOff>117474</xdr:rowOff>
    </xdr:to>
    <xdr:sp macro="" textlink="">
      <xdr:nvSpPr>
        <xdr:cNvPr id="14" name="Retângulo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12700" y="3746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Sugestões para você</a:t>
          </a:r>
        </a:p>
      </xdr:txBody>
    </xdr:sp>
    <xdr:clientData/>
  </xdr:twoCellAnchor>
  <xdr:twoCellAnchor editAs="absolute">
    <xdr:from>
      <xdr:col>0</xdr:col>
      <xdr:colOff>12700</xdr:colOff>
      <xdr:row>10</xdr:row>
      <xdr:rowOff>180974</xdr:rowOff>
    </xdr:from>
    <xdr:to>
      <xdr:col>1</xdr:col>
      <xdr:colOff>12700</xdr:colOff>
      <xdr:row>11</xdr:row>
      <xdr:rowOff>53974</xdr:rowOff>
    </xdr:to>
    <xdr:sp macro="" textlink="">
      <xdr:nvSpPr>
        <xdr:cNvPr id="15" name="Retângulo 14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12700" y="4064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Sobre la LUZ</a:t>
          </a:r>
        </a:p>
      </xdr:txBody>
    </xdr:sp>
    <xdr:clientData/>
  </xdr:twoCellAnchor>
  <xdr:twoCellAnchor editAs="absolute">
    <xdr:from>
      <xdr:col>2</xdr:col>
      <xdr:colOff>0</xdr:colOff>
      <xdr:row>2</xdr:row>
      <xdr:rowOff>248709</xdr:rowOff>
    </xdr:from>
    <xdr:to>
      <xdr:col>2</xdr:col>
      <xdr:colOff>1387000</xdr:colOff>
      <xdr:row>4</xdr:row>
      <xdr:rowOff>7409</xdr:rowOff>
    </xdr:to>
    <xdr:sp macro="" textlink="">
      <xdr:nvSpPr>
        <xdr:cNvPr id="24" name="Retângulo 2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2248959" y="1238251"/>
          <a:ext cx="1387000" cy="298450"/>
        </a:xfrm>
        <a:prstGeom prst="rect">
          <a:avLst/>
        </a:prstGeom>
        <a:solidFill>
          <a:srgbClr val="FF9900"/>
        </a:solidFill>
        <a:ln w="25400" cap="flat" cmpd="sng" algn="ctr">
          <a:noFill/>
          <a:prstDash val="soli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1">
              <a:solidFill>
                <a:schemeClr val="bg1">
                  <a:lumMod val="100000"/>
                </a:schemeClr>
              </a:solidFill>
            </a:rPr>
            <a:t>Senso de Uso</a:t>
          </a:r>
        </a:p>
      </xdr:txBody>
    </xdr:sp>
    <xdr:clientData/>
  </xdr:twoCellAnchor>
  <xdr:twoCellAnchor editAs="absolute">
    <xdr:from>
      <xdr:col>2</xdr:col>
      <xdr:colOff>1418165</xdr:colOff>
      <xdr:row>2</xdr:row>
      <xdr:rowOff>248709</xdr:rowOff>
    </xdr:from>
    <xdr:to>
      <xdr:col>2</xdr:col>
      <xdr:colOff>2910417</xdr:colOff>
      <xdr:row>4</xdr:row>
      <xdr:rowOff>7409</xdr:rowOff>
    </xdr:to>
    <xdr:sp macro="" textlink="">
      <xdr:nvSpPr>
        <xdr:cNvPr id="25" name="Retângulo 2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3667124" y="1238251"/>
          <a:ext cx="1492252" cy="298450"/>
        </a:xfrm>
        <a:prstGeom prst="rect">
          <a:avLst/>
        </a:prstGeom>
        <a:solidFill>
          <a:srgbClr val="6699CC"/>
        </a:solidFill>
        <a:ln w="25400" cap="flat" cmpd="sng" algn="ctr">
          <a:noFill/>
          <a:prstDash val="soli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0">
              <a:solidFill>
                <a:schemeClr val="bg1">
                  <a:lumMod val="100000"/>
                </a:schemeClr>
              </a:solidFill>
            </a:rPr>
            <a:t>Senso de Organización</a:t>
          </a:r>
        </a:p>
      </xdr:txBody>
    </xdr:sp>
    <xdr:clientData/>
  </xdr:twoCellAnchor>
  <xdr:twoCellAnchor editAs="absolute">
    <xdr:from>
      <xdr:col>2</xdr:col>
      <xdr:colOff>2942160</xdr:colOff>
      <xdr:row>2</xdr:row>
      <xdr:rowOff>248709</xdr:rowOff>
    </xdr:from>
    <xdr:to>
      <xdr:col>2</xdr:col>
      <xdr:colOff>4434412</xdr:colOff>
      <xdr:row>4</xdr:row>
      <xdr:rowOff>7409</xdr:rowOff>
    </xdr:to>
    <xdr:sp macro="" textlink="">
      <xdr:nvSpPr>
        <xdr:cNvPr id="26" name="Retângulo 2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5191119" y="1238251"/>
          <a:ext cx="1492252" cy="298450"/>
        </a:xfrm>
        <a:prstGeom prst="rect">
          <a:avLst/>
        </a:prstGeom>
        <a:solidFill>
          <a:srgbClr val="6699CC"/>
        </a:solidFill>
        <a:ln w="25400" cap="flat" cmpd="sng" algn="ctr">
          <a:noFill/>
          <a:prstDash val="soli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0">
              <a:solidFill>
                <a:schemeClr val="bg1">
                  <a:lumMod val="100000"/>
                </a:schemeClr>
              </a:solidFill>
            </a:rPr>
            <a:t>Senso de Limpieza</a:t>
          </a:r>
        </a:p>
      </xdr:txBody>
    </xdr:sp>
    <xdr:clientData/>
  </xdr:twoCellAnchor>
  <xdr:twoCellAnchor editAs="absolute">
    <xdr:from>
      <xdr:col>2</xdr:col>
      <xdr:colOff>4466155</xdr:colOff>
      <xdr:row>2</xdr:row>
      <xdr:rowOff>248709</xdr:rowOff>
    </xdr:from>
    <xdr:to>
      <xdr:col>3</xdr:col>
      <xdr:colOff>783157</xdr:colOff>
      <xdr:row>4</xdr:row>
      <xdr:rowOff>7409</xdr:rowOff>
    </xdr:to>
    <xdr:sp macro="" textlink="">
      <xdr:nvSpPr>
        <xdr:cNvPr id="27" name="Retângulo 2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6715114" y="1238251"/>
          <a:ext cx="1852085" cy="298450"/>
        </a:xfrm>
        <a:prstGeom prst="rect">
          <a:avLst/>
        </a:prstGeom>
        <a:solidFill>
          <a:srgbClr val="6699CC"/>
        </a:solidFill>
        <a:ln w="25400" cap="flat" cmpd="sng" algn="ctr">
          <a:noFill/>
          <a:prstDash val="soli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0">
              <a:solidFill>
                <a:schemeClr val="bg1">
                  <a:lumMod val="100000"/>
                </a:schemeClr>
              </a:solidFill>
            </a:rPr>
            <a:t>Senso de Bienestar</a:t>
          </a:r>
        </a:p>
      </xdr:txBody>
    </xdr:sp>
    <xdr:clientData/>
  </xdr:twoCellAnchor>
  <xdr:twoCellAnchor editAs="absolute">
    <xdr:from>
      <xdr:col>3</xdr:col>
      <xdr:colOff>814917</xdr:colOff>
      <xdr:row>2</xdr:row>
      <xdr:rowOff>248709</xdr:rowOff>
    </xdr:from>
    <xdr:to>
      <xdr:col>4</xdr:col>
      <xdr:colOff>1079500</xdr:colOff>
      <xdr:row>4</xdr:row>
      <xdr:rowOff>7409</xdr:rowOff>
    </xdr:to>
    <xdr:sp macro="" textlink="">
      <xdr:nvSpPr>
        <xdr:cNvPr id="28" name="Retângulo 2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8598959" y="1238251"/>
          <a:ext cx="2058458" cy="298450"/>
        </a:xfrm>
        <a:prstGeom prst="rect">
          <a:avLst/>
        </a:prstGeom>
        <a:solidFill>
          <a:srgbClr val="6699CC"/>
        </a:solidFill>
        <a:ln w="25400" cap="flat" cmpd="sng" algn="ctr">
          <a:noFill/>
          <a:prstDash val="soli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0">
              <a:solidFill>
                <a:schemeClr val="bg1">
                  <a:lumMod val="100000"/>
                </a:schemeClr>
              </a:solidFill>
            </a:rPr>
            <a:t>Senso de Autodisciplina</a:t>
          </a:r>
        </a:p>
      </xdr:txBody>
    </xdr:sp>
    <xdr:clientData/>
  </xdr:twoCellAnchor>
  <xdr:twoCellAnchor>
    <xdr:from>
      <xdr:col>2</xdr:col>
      <xdr:colOff>4769905</xdr:colOff>
      <xdr:row>0</xdr:row>
      <xdr:rowOff>84667</xdr:rowOff>
    </xdr:from>
    <xdr:to>
      <xdr:col>3</xdr:col>
      <xdr:colOff>1116541</xdr:colOff>
      <xdr:row>0</xdr:row>
      <xdr:rowOff>449792</xdr:rowOff>
    </xdr:to>
    <xdr:sp macro="" textlink="">
      <xdr:nvSpPr>
        <xdr:cNvPr id="20" name="Retângulo: Cantos Arredondados 1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C23FB767-EA59-4B00-916D-C2422D34B6D8}"/>
            </a:ext>
          </a:extLst>
        </xdr:cNvPr>
        <xdr:cNvSpPr/>
      </xdr:nvSpPr>
      <xdr:spPr>
        <a:xfrm>
          <a:off x="7018864" y="84667"/>
          <a:ext cx="1881719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134407</xdr:colOff>
      <xdr:row>1</xdr:row>
      <xdr:rowOff>76200</xdr:rowOff>
    </xdr:from>
    <xdr:to>
      <xdr:col>0</xdr:col>
      <xdr:colOff>1699682</xdr:colOff>
      <xdr:row>2</xdr:row>
      <xdr:rowOff>152987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7" y="637117"/>
          <a:ext cx="1565275" cy="505412"/>
        </a:xfrm>
        <a:prstGeom prst="rect">
          <a:avLst/>
        </a:prstGeom>
      </xdr:spPr>
    </xdr:pic>
    <xdr:clientData fLocksWithSheet="0"/>
  </xdr:twoCellAnchor>
  <xdr:twoCellAnchor editAs="absolute">
    <xdr:from>
      <xdr:col>0</xdr:col>
      <xdr:colOff>144991</xdr:colOff>
      <xdr:row>3</xdr:row>
      <xdr:rowOff>8470</xdr:rowOff>
    </xdr:from>
    <xdr:to>
      <xdr:col>0</xdr:col>
      <xdr:colOff>1710266</xdr:colOff>
      <xdr:row>3</xdr:row>
      <xdr:rowOff>8470</xdr:rowOff>
    </xdr:to>
    <xdr:cxnSp macro="">
      <xdr:nvCxnSpPr>
        <xdr:cNvPr id="4" name="Conector reto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CxnSpPr/>
      </xdr:nvCxnSpPr>
      <xdr:spPr>
        <a:xfrm>
          <a:off x="144991" y="1267887"/>
          <a:ext cx="1565275" cy="0"/>
        </a:xfrm>
        <a:prstGeom prst="line">
          <a:avLst/>
        </a:prstGeom>
        <a:ln>
          <a:solidFill>
            <a:srgbClr val="76717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0</xdr:col>
      <xdr:colOff>152400</xdr:colOff>
      <xdr:row>8</xdr:row>
      <xdr:rowOff>180974</xdr:rowOff>
    </xdr:from>
    <xdr:to>
      <xdr:col>0</xdr:col>
      <xdr:colOff>1717675</xdr:colOff>
      <xdr:row>8</xdr:row>
      <xdr:rowOff>180974</xdr:rowOff>
    </xdr:to>
    <xdr:cxnSp macro="">
      <xdr:nvCxnSpPr>
        <xdr:cNvPr id="6" name="Conector reto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CxnSpPr/>
      </xdr:nvCxnSpPr>
      <xdr:spPr>
        <a:xfrm>
          <a:off x="152400" y="3302000"/>
          <a:ext cx="1565275" cy="0"/>
        </a:xfrm>
        <a:prstGeom prst="line">
          <a:avLst/>
        </a:prstGeom>
        <a:ln>
          <a:solidFill>
            <a:srgbClr val="76717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0</xdr:col>
      <xdr:colOff>12700</xdr:colOff>
      <xdr:row>3</xdr:row>
      <xdr:rowOff>80434</xdr:rowOff>
    </xdr:from>
    <xdr:to>
      <xdr:col>1</xdr:col>
      <xdr:colOff>12700</xdr:colOff>
      <xdr:row>4</xdr:row>
      <xdr:rowOff>64559</xdr:rowOff>
    </xdr:to>
    <xdr:sp macro="" textlink="">
      <xdr:nvSpPr>
        <xdr:cNvPr id="7" name="Retângulo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12700" y="1333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Início</a:t>
          </a:r>
        </a:p>
      </xdr:txBody>
    </xdr:sp>
    <xdr:clientData/>
  </xdr:twoCellAnchor>
  <xdr:twoCellAnchor editAs="absolute">
    <xdr:from>
      <xdr:col>0</xdr:col>
      <xdr:colOff>12700</xdr:colOff>
      <xdr:row>4</xdr:row>
      <xdr:rowOff>128059</xdr:rowOff>
    </xdr:from>
    <xdr:to>
      <xdr:col>1</xdr:col>
      <xdr:colOff>12700</xdr:colOff>
      <xdr:row>5</xdr:row>
      <xdr:rowOff>1059</xdr:rowOff>
    </xdr:to>
    <xdr:sp macro="" textlink="">
      <xdr:nvSpPr>
        <xdr:cNvPr id="8" name="Retângulo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12700" y="1651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1. Catastro</a:t>
          </a:r>
        </a:p>
      </xdr:txBody>
    </xdr:sp>
    <xdr:clientData/>
  </xdr:twoCellAnchor>
  <xdr:twoCellAnchor editAs="absolute">
    <xdr:from>
      <xdr:col>0</xdr:col>
      <xdr:colOff>12700</xdr:colOff>
      <xdr:row>5</xdr:row>
      <xdr:rowOff>64559</xdr:rowOff>
    </xdr:from>
    <xdr:to>
      <xdr:col>1</xdr:col>
      <xdr:colOff>12700</xdr:colOff>
      <xdr:row>5</xdr:row>
      <xdr:rowOff>318558</xdr:rowOff>
    </xdr:to>
    <xdr:sp macro="" textlink="">
      <xdr:nvSpPr>
        <xdr:cNvPr id="9" name="Retângulo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12700" y="1968500"/>
          <a:ext cx="1847850" cy="254000"/>
        </a:xfrm>
        <a:prstGeom prst="rect">
          <a:avLst/>
        </a:prstGeom>
        <a:solidFill>
          <a:schemeClr val="bg1">
            <a:lumMod val="100000"/>
          </a:schemeClr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rgbClr val="000000"/>
              </a:solidFill>
            </a:rPr>
            <a:t>2. 5S</a:t>
          </a:r>
        </a:p>
      </xdr:txBody>
    </xdr:sp>
    <xdr:clientData/>
  </xdr:twoCellAnchor>
  <xdr:twoCellAnchor editAs="absolute">
    <xdr:from>
      <xdr:col>0</xdr:col>
      <xdr:colOff>12700</xdr:colOff>
      <xdr:row>6</xdr:row>
      <xdr:rowOff>1058</xdr:rowOff>
    </xdr:from>
    <xdr:to>
      <xdr:col>1</xdr:col>
      <xdr:colOff>12700</xdr:colOff>
      <xdr:row>6</xdr:row>
      <xdr:rowOff>255058</xdr:rowOff>
    </xdr:to>
    <xdr:sp macro="" textlink="">
      <xdr:nvSpPr>
        <xdr:cNvPr id="10" name="Retângulo 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12700" y="2286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3. Auditoria 5S</a:t>
          </a:r>
        </a:p>
      </xdr:txBody>
    </xdr:sp>
    <xdr:clientData/>
  </xdr:twoCellAnchor>
  <xdr:twoCellAnchor editAs="absolute">
    <xdr:from>
      <xdr:col>0</xdr:col>
      <xdr:colOff>12700</xdr:colOff>
      <xdr:row>6</xdr:row>
      <xdr:rowOff>318558</xdr:rowOff>
    </xdr:from>
    <xdr:to>
      <xdr:col>1</xdr:col>
      <xdr:colOff>12700</xdr:colOff>
      <xdr:row>7</xdr:row>
      <xdr:rowOff>117474</xdr:rowOff>
    </xdr:to>
    <xdr:sp macro="" textlink="">
      <xdr:nvSpPr>
        <xdr:cNvPr id="11" name="Retângulo 1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12700" y="2603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4. Resultados Consolidados</a:t>
          </a:r>
        </a:p>
      </xdr:txBody>
    </xdr:sp>
    <xdr:clientData/>
  </xdr:twoCellAnchor>
  <xdr:twoCellAnchor editAs="absolute">
    <xdr:from>
      <xdr:col>0</xdr:col>
      <xdr:colOff>12700</xdr:colOff>
      <xdr:row>7</xdr:row>
      <xdr:rowOff>180974</xdr:rowOff>
    </xdr:from>
    <xdr:to>
      <xdr:col>1</xdr:col>
      <xdr:colOff>12700</xdr:colOff>
      <xdr:row>8</xdr:row>
      <xdr:rowOff>53974</xdr:rowOff>
    </xdr:to>
    <xdr:sp macro="" textlink="">
      <xdr:nvSpPr>
        <xdr:cNvPr id="12" name="Retângulo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/>
      </xdr:nvSpPr>
      <xdr:spPr>
        <a:xfrm>
          <a:off x="12700" y="2921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5. Relatório de impressão</a:t>
          </a:r>
        </a:p>
      </xdr:txBody>
    </xdr:sp>
    <xdr:clientData/>
  </xdr:twoCellAnchor>
  <xdr:twoCellAnchor editAs="absolute">
    <xdr:from>
      <xdr:col>0</xdr:col>
      <xdr:colOff>12700</xdr:colOff>
      <xdr:row>8</xdr:row>
      <xdr:rowOff>307974</xdr:rowOff>
    </xdr:from>
    <xdr:to>
      <xdr:col>1</xdr:col>
      <xdr:colOff>12700</xdr:colOff>
      <xdr:row>9</xdr:row>
      <xdr:rowOff>180974</xdr:rowOff>
    </xdr:to>
    <xdr:sp macro="" textlink="">
      <xdr:nvSpPr>
        <xdr:cNvPr id="13" name="Retângulo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/>
      </xdr:nvSpPr>
      <xdr:spPr>
        <a:xfrm>
          <a:off x="12700" y="3429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Dudas Frecuentes</a:t>
          </a:r>
        </a:p>
      </xdr:txBody>
    </xdr:sp>
    <xdr:clientData/>
  </xdr:twoCellAnchor>
  <xdr:twoCellAnchor editAs="absolute">
    <xdr:from>
      <xdr:col>0</xdr:col>
      <xdr:colOff>12700</xdr:colOff>
      <xdr:row>9</xdr:row>
      <xdr:rowOff>244474</xdr:rowOff>
    </xdr:from>
    <xdr:to>
      <xdr:col>1</xdr:col>
      <xdr:colOff>12700</xdr:colOff>
      <xdr:row>10</xdr:row>
      <xdr:rowOff>117474</xdr:rowOff>
    </xdr:to>
    <xdr:sp macro="" textlink="">
      <xdr:nvSpPr>
        <xdr:cNvPr id="14" name="Retângulo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/>
      </xdr:nvSpPr>
      <xdr:spPr>
        <a:xfrm>
          <a:off x="12700" y="3746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Sugestões para você</a:t>
          </a:r>
        </a:p>
      </xdr:txBody>
    </xdr:sp>
    <xdr:clientData/>
  </xdr:twoCellAnchor>
  <xdr:twoCellAnchor editAs="absolute">
    <xdr:from>
      <xdr:col>0</xdr:col>
      <xdr:colOff>12700</xdr:colOff>
      <xdr:row>10</xdr:row>
      <xdr:rowOff>180974</xdr:rowOff>
    </xdr:from>
    <xdr:to>
      <xdr:col>1</xdr:col>
      <xdr:colOff>12700</xdr:colOff>
      <xdr:row>11</xdr:row>
      <xdr:rowOff>53974</xdr:rowOff>
    </xdr:to>
    <xdr:sp macro="" textlink="">
      <xdr:nvSpPr>
        <xdr:cNvPr id="15" name="Retângulo 14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/>
      </xdr:nvSpPr>
      <xdr:spPr>
        <a:xfrm>
          <a:off x="12700" y="4064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Sobre la LUZ</a:t>
          </a:r>
        </a:p>
      </xdr:txBody>
    </xdr:sp>
    <xdr:clientData/>
  </xdr:twoCellAnchor>
  <xdr:twoCellAnchor editAs="absolute">
    <xdr:from>
      <xdr:col>2</xdr:col>
      <xdr:colOff>0</xdr:colOff>
      <xdr:row>2</xdr:row>
      <xdr:rowOff>238126</xdr:rowOff>
    </xdr:from>
    <xdr:to>
      <xdr:col>2</xdr:col>
      <xdr:colOff>1387000</xdr:colOff>
      <xdr:row>3</xdr:row>
      <xdr:rowOff>266701</xdr:rowOff>
    </xdr:to>
    <xdr:sp macro="" textlink="">
      <xdr:nvSpPr>
        <xdr:cNvPr id="16" name="Retângulo 1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/>
      </xdr:nvSpPr>
      <xdr:spPr>
        <a:xfrm>
          <a:off x="2248959" y="1227668"/>
          <a:ext cx="1387000" cy="298450"/>
        </a:xfrm>
        <a:prstGeom prst="rect">
          <a:avLst/>
        </a:prstGeom>
        <a:solidFill>
          <a:srgbClr val="6699CC"/>
        </a:solidFill>
        <a:ln w="25400" cap="flat" cmpd="sng" algn="ctr">
          <a:noFill/>
          <a:prstDash val="soli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0">
              <a:solidFill>
                <a:schemeClr val="bg1">
                  <a:lumMod val="100000"/>
                </a:schemeClr>
              </a:solidFill>
            </a:rPr>
            <a:t>Senso de Uso</a:t>
          </a:r>
        </a:p>
      </xdr:txBody>
    </xdr:sp>
    <xdr:clientData/>
  </xdr:twoCellAnchor>
  <xdr:twoCellAnchor editAs="absolute">
    <xdr:from>
      <xdr:col>2</xdr:col>
      <xdr:colOff>1418165</xdr:colOff>
      <xdr:row>2</xdr:row>
      <xdr:rowOff>238126</xdr:rowOff>
    </xdr:from>
    <xdr:to>
      <xdr:col>2</xdr:col>
      <xdr:colOff>2910417</xdr:colOff>
      <xdr:row>3</xdr:row>
      <xdr:rowOff>266701</xdr:rowOff>
    </xdr:to>
    <xdr:sp macro="" textlink="">
      <xdr:nvSpPr>
        <xdr:cNvPr id="17" name="Retângulo 1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/>
      </xdr:nvSpPr>
      <xdr:spPr>
        <a:xfrm>
          <a:off x="3667124" y="1227668"/>
          <a:ext cx="1492252" cy="298450"/>
        </a:xfrm>
        <a:prstGeom prst="rect">
          <a:avLst/>
        </a:prstGeom>
        <a:solidFill>
          <a:srgbClr val="FF9900"/>
        </a:solidFill>
        <a:ln w="25400" cap="flat" cmpd="sng" algn="ctr">
          <a:noFill/>
          <a:prstDash val="soli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1">
              <a:solidFill>
                <a:schemeClr val="bg1">
                  <a:lumMod val="100000"/>
                </a:schemeClr>
              </a:solidFill>
            </a:rPr>
            <a:t>Senso de Organización</a:t>
          </a:r>
        </a:p>
      </xdr:txBody>
    </xdr:sp>
    <xdr:clientData/>
  </xdr:twoCellAnchor>
  <xdr:twoCellAnchor editAs="absolute">
    <xdr:from>
      <xdr:col>2</xdr:col>
      <xdr:colOff>2942160</xdr:colOff>
      <xdr:row>2</xdr:row>
      <xdr:rowOff>238126</xdr:rowOff>
    </xdr:from>
    <xdr:to>
      <xdr:col>2</xdr:col>
      <xdr:colOff>4434412</xdr:colOff>
      <xdr:row>3</xdr:row>
      <xdr:rowOff>266701</xdr:rowOff>
    </xdr:to>
    <xdr:sp macro="" textlink="">
      <xdr:nvSpPr>
        <xdr:cNvPr id="18" name="Retângulo 1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/>
      </xdr:nvSpPr>
      <xdr:spPr>
        <a:xfrm>
          <a:off x="5191119" y="1227668"/>
          <a:ext cx="1492252" cy="298450"/>
        </a:xfrm>
        <a:prstGeom prst="rect">
          <a:avLst/>
        </a:prstGeom>
        <a:solidFill>
          <a:srgbClr val="6699CC"/>
        </a:solidFill>
        <a:ln w="25400" cap="flat" cmpd="sng" algn="ctr">
          <a:noFill/>
          <a:prstDash val="soli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0">
              <a:solidFill>
                <a:schemeClr val="bg1">
                  <a:lumMod val="100000"/>
                </a:schemeClr>
              </a:solidFill>
            </a:rPr>
            <a:t>Senso de Limpieza</a:t>
          </a:r>
        </a:p>
      </xdr:txBody>
    </xdr:sp>
    <xdr:clientData/>
  </xdr:twoCellAnchor>
  <xdr:twoCellAnchor editAs="absolute">
    <xdr:from>
      <xdr:col>2</xdr:col>
      <xdr:colOff>4466155</xdr:colOff>
      <xdr:row>2</xdr:row>
      <xdr:rowOff>238126</xdr:rowOff>
    </xdr:from>
    <xdr:to>
      <xdr:col>3</xdr:col>
      <xdr:colOff>783157</xdr:colOff>
      <xdr:row>3</xdr:row>
      <xdr:rowOff>266701</xdr:rowOff>
    </xdr:to>
    <xdr:sp macro="" textlink="">
      <xdr:nvSpPr>
        <xdr:cNvPr id="19" name="Retângulo 1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/>
      </xdr:nvSpPr>
      <xdr:spPr>
        <a:xfrm>
          <a:off x="6715114" y="1227668"/>
          <a:ext cx="1852085" cy="298450"/>
        </a:xfrm>
        <a:prstGeom prst="rect">
          <a:avLst/>
        </a:prstGeom>
        <a:solidFill>
          <a:srgbClr val="6699CC"/>
        </a:solidFill>
        <a:ln w="25400" cap="flat" cmpd="sng" algn="ctr">
          <a:noFill/>
          <a:prstDash val="soli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0">
              <a:solidFill>
                <a:schemeClr val="bg1">
                  <a:lumMod val="100000"/>
                </a:schemeClr>
              </a:solidFill>
            </a:rPr>
            <a:t>Senso de Bienestar</a:t>
          </a:r>
        </a:p>
      </xdr:txBody>
    </xdr:sp>
    <xdr:clientData/>
  </xdr:twoCellAnchor>
  <xdr:twoCellAnchor editAs="absolute">
    <xdr:from>
      <xdr:col>3</xdr:col>
      <xdr:colOff>814917</xdr:colOff>
      <xdr:row>2</xdr:row>
      <xdr:rowOff>238126</xdr:rowOff>
    </xdr:from>
    <xdr:to>
      <xdr:col>4</xdr:col>
      <xdr:colOff>1079500</xdr:colOff>
      <xdr:row>3</xdr:row>
      <xdr:rowOff>266701</xdr:rowOff>
    </xdr:to>
    <xdr:sp macro="" textlink="">
      <xdr:nvSpPr>
        <xdr:cNvPr id="20" name="Retângulo 19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/>
      </xdr:nvSpPr>
      <xdr:spPr>
        <a:xfrm>
          <a:off x="8598959" y="1227668"/>
          <a:ext cx="2058458" cy="298450"/>
        </a:xfrm>
        <a:prstGeom prst="rect">
          <a:avLst/>
        </a:prstGeom>
        <a:solidFill>
          <a:srgbClr val="6699CC"/>
        </a:solidFill>
        <a:ln w="25400" cap="flat" cmpd="sng" algn="ctr">
          <a:noFill/>
          <a:prstDash val="soli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0">
              <a:solidFill>
                <a:schemeClr val="bg1">
                  <a:lumMod val="100000"/>
                </a:schemeClr>
              </a:solidFill>
            </a:rPr>
            <a:t>Senso de Autodisciplina</a:t>
          </a:r>
        </a:p>
      </xdr:txBody>
    </xdr:sp>
    <xdr:clientData/>
  </xdr:twoCellAnchor>
  <xdr:twoCellAnchor>
    <xdr:from>
      <xdr:col>2</xdr:col>
      <xdr:colOff>4701113</xdr:colOff>
      <xdr:row>0</xdr:row>
      <xdr:rowOff>95251</xdr:rowOff>
    </xdr:from>
    <xdr:to>
      <xdr:col>3</xdr:col>
      <xdr:colOff>1492249</xdr:colOff>
      <xdr:row>0</xdr:row>
      <xdr:rowOff>460376</xdr:rowOff>
    </xdr:to>
    <xdr:sp macro="" textlink="">
      <xdr:nvSpPr>
        <xdr:cNvPr id="21" name="Retângulo: Cantos Arredondados 1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67BCEE8F-43D7-4A84-B517-350528E2FEAC}"/>
            </a:ext>
          </a:extLst>
        </xdr:cNvPr>
        <xdr:cNvSpPr/>
      </xdr:nvSpPr>
      <xdr:spPr>
        <a:xfrm>
          <a:off x="6950072" y="95251"/>
          <a:ext cx="2326219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134407</xdr:colOff>
      <xdr:row>1</xdr:row>
      <xdr:rowOff>33866</xdr:rowOff>
    </xdr:from>
    <xdr:to>
      <xdr:col>0</xdr:col>
      <xdr:colOff>1699682</xdr:colOff>
      <xdr:row>2</xdr:row>
      <xdr:rowOff>110653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7" y="594783"/>
          <a:ext cx="1565275" cy="505412"/>
        </a:xfrm>
        <a:prstGeom prst="rect">
          <a:avLst/>
        </a:prstGeom>
      </xdr:spPr>
    </xdr:pic>
    <xdr:clientData fLocksWithSheet="0"/>
  </xdr:twoCellAnchor>
  <xdr:twoCellAnchor editAs="absolute">
    <xdr:from>
      <xdr:col>0</xdr:col>
      <xdr:colOff>144991</xdr:colOff>
      <xdr:row>2</xdr:row>
      <xdr:rowOff>236011</xdr:rowOff>
    </xdr:from>
    <xdr:to>
      <xdr:col>0</xdr:col>
      <xdr:colOff>1710266</xdr:colOff>
      <xdr:row>2</xdr:row>
      <xdr:rowOff>236011</xdr:rowOff>
    </xdr:to>
    <xdr:cxnSp macro="">
      <xdr:nvCxnSpPr>
        <xdr:cNvPr id="4" name="Conector reto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CxnSpPr/>
      </xdr:nvCxnSpPr>
      <xdr:spPr>
        <a:xfrm>
          <a:off x="144991" y="1225553"/>
          <a:ext cx="1565275" cy="0"/>
        </a:xfrm>
        <a:prstGeom prst="line">
          <a:avLst/>
        </a:prstGeom>
        <a:ln>
          <a:solidFill>
            <a:srgbClr val="76717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0</xdr:col>
      <xdr:colOff>152400</xdr:colOff>
      <xdr:row>8</xdr:row>
      <xdr:rowOff>180974</xdr:rowOff>
    </xdr:from>
    <xdr:to>
      <xdr:col>0</xdr:col>
      <xdr:colOff>1717675</xdr:colOff>
      <xdr:row>8</xdr:row>
      <xdr:rowOff>180974</xdr:rowOff>
    </xdr:to>
    <xdr:cxnSp macro="">
      <xdr:nvCxnSpPr>
        <xdr:cNvPr id="6" name="Conector reto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CxnSpPr/>
      </xdr:nvCxnSpPr>
      <xdr:spPr>
        <a:xfrm>
          <a:off x="152400" y="3302000"/>
          <a:ext cx="1565275" cy="0"/>
        </a:xfrm>
        <a:prstGeom prst="line">
          <a:avLst/>
        </a:prstGeom>
        <a:ln>
          <a:solidFill>
            <a:srgbClr val="76717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0</xdr:col>
      <xdr:colOff>12700</xdr:colOff>
      <xdr:row>3</xdr:row>
      <xdr:rowOff>80434</xdr:rowOff>
    </xdr:from>
    <xdr:to>
      <xdr:col>1</xdr:col>
      <xdr:colOff>12700</xdr:colOff>
      <xdr:row>4</xdr:row>
      <xdr:rowOff>64559</xdr:rowOff>
    </xdr:to>
    <xdr:sp macro="" textlink="">
      <xdr:nvSpPr>
        <xdr:cNvPr id="7" name="Retângulo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12700" y="1333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Início</a:t>
          </a:r>
        </a:p>
      </xdr:txBody>
    </xdr:sp>
    <xdr:clientData/>
  </xdr:twoCellAnchor>
  <xdr:twoCellAnchor editAs="absolute">
    <xdr:from>
      <xdr:col>0</xdr:col>
      <xdr:colOff>12700</xdr:colOff>
      <xdr:row>4</xdr:row>
      <xdr:rowOff>128059</xdr:rowOff>
    </xdr:from>
    <xdr:to>
      <xdr:col>1</xdr:col>
      <xdr:colOff>12700</xdr:colOff>
      <xdr:row>5</xdr:row>
      <xdr:rowOff>1059</xdr:rowOff>
    </xdr:to>
    <xdr:sp macro="" textlink="">
      <xdr:nvSpPr>
        <xdr:cNvPr id="8" name="Retângulo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12700" y="1651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1. Catastro</a:t>
          </a:r>
        </a:p>
      </xdr:txBody>
    </xdr:sp>
    <xdr:clientData/>
  </xdr:twoCellAnchor>
  <xdr:twoCellAnchor editAs="absolute">
    <xdr:from>
      <xdr:col>0</xdr:col>
      <xdr:colOff>12700</xdr:colOff>
      <xdr:row>5</xdr:row>
      <xdr:rowOff>64559</xdr:rowOff>
    </xdr:from>
    <xdr:to>
      <xdr:col>1</xdr:col>
      <xdr:colOff>12700</xdr:colOff>
      <xdr:row>5</xdr:row>
      <xdr:rowOff>318558</xdr:rowOff>
    </xdr:to>
    <xdr:sp macro="" textlink="">
      <xdr:nvSpPr>
        <xdr:cNvPr id="9" name="Retângulo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/>
      </xdr:nvSpPr>
      <xdr:spPr>
        <a:xfrm>
          <a:off x="12700" y="1968500"/>
          <a:ext cx="1847850" cy="254000"/>
        </a:xfrm>
        <a:prstGeom prst="rect">
          <a:avLst/>
        </a:prstGeom>
        <a:solidFill>
          <a:schemeClr val="bg1">
            <a:lumMod val="100000"/>
          </a:schemeClr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rgbClr val="000000"/>
              </a:solidFill>
            </a:rPr>
            <a:t>2. 5S</a:t>
          </a:r>
        </a:p>
      </xdr:txBody>
    </xdr:sp>
    <xdr:clientData/>
  </xdr:twoCellAnchor>
  <xdr:twoCellAnchor editAs="absolute">
    <xdr:from>
      <xdr:col>0</xdr:col>
      <xdr:colOff>12700</xdr:colOff>
      <xdr:row>6</xdr:row>
      <xdr:rowOff>1058</xdr:rowOff>
    </xdr:from>
    <xdr:to>
      <xdr:col>1</xdr:col>
      <xdr:colOff>12700</xdr:colOff>
      <xdr:row>6</xdr:row>
      <xdr:rowOff>255058</xdr:rowOff>
    </xdr:to>
    <xdr:sp macro="" textlink="">
      <xdr:nvSpPr>
        <xdr:cNvPr id="10" name="Retângulo 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/>
      </xdr:nvSpPr>
      <xdr:spPr>
        <a:xfrm>
          <a:off x="12700" y="2286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3. Auditoria 5S</a:t>
          </a:r>
        </a:p>
      </xdr:txBody>
    </xdr:sp>
    <xdr:clientData/>
  </xdr:twoCellAnchor>
  <xdr:twoCellAnchor editAs="absolute">
    <xdr:from>
      <xdr:col>0</xdr:col>
      <xdr:colOff>12700</xdr:colOff>
      <xdr:row>6</xdr:row>
      <xdr:rowOff>318558</xdr:rowOff>
    </xdr:from>
    <xdr:to>
      <xdr:col>1</xdr:col>
      <xdr:colOff>12700</xdr:colOff>
      <xdr:row>7</xdr:row>
      <xdr:rowOff>117474</xdr:rowOff>
    </xdr:to>
    <xdr:sp macro="" textlink="">
      <xdr:nvSpPr>
        <xdr:cNvPr id="11" name="Retângulo 1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12700" y="2603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4. Resultados Consolidados</a:t>
          </a:r>
        </a:p>
      </xdr:txBody>
    </xdr:sp>
    <xdr:clientData/>
  </xdr:twoCellAnchor>
  <xdr:twoCellAnchor editAs="absolute">
    <xdr:from>
      <xdr:col>0</xdr:col>
      <xdr:colOff>12700</xdr:colOff>
      <xdr:row>7</xdr:row>
      <xdr:rowOff>180974</xdr:rowOff>
    </xdr:from>
    <xdr:to>
      <xdr:col>1</xdr:col>
      <xdr:colOff>12700</xdr:colOff>
      <xdr:row>8</xdr:row>
      <xdr:rowOff>53974</xdr:rowOff>
    </xdr:to>
    <xdr:sp macro="" textlink="">
      <xdr:nvSpPr>
        <xdr:cNvPr id="12" name="Retângulo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/>
      </xdr:nvSpPr>
      <xdr:spPr>
        <a:xfrm>
          <a:off x="12700" y="2921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5. Relatório de impressão</a:t>
          </a:r>
        </a:p>
      </xdr:txBody>
    </xdr:sp>
    <xdr:clientData/>
  </xdr:twoCellAnchor>
  <xdr:twoCellAnchor editAs="absolute">
    <xdr:from>
      <xdr:col>0</xdr:col>
      <xdr:colOff>12700</xdr:colOff>
      <xdr:row>8</xdr:row>
      <xdr:rowOff>307974</xdr:rowOff>
    </xdr:from>
    <xdr:to>
      <xdr:col>1</xdr:col>
      <xdr:colOff>12700</xdr:colOff>
      <xdr:row>9</xdr:row>
      <xdr:rowOff>180974</xdr:rowOff>
    </xdr:to>
    <xdr:sp macro="" textlink="">
      <xdr:nvSpPr>
        <xdr:cNvPr id="13" name="Retângulo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/>
      </xdr:nvSpPr>
      <xdr:spPr>
        <a:xfrm>
          <a:off x="12700" y="3429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Dudas Frecuentes</a:t>
          </a:r>
        </a:p>
      </xdr:txBody>
    </xdr:sp>
    <xdr:clientData/>
  </xdr:twoCellAnchor>
  <xdr:twoCellAnchor editAs="absolute">
    <xdr:from>
      <xdr:col>0</xdr:col>
      <xdr:colOff>12700</xdr:colOff>
      <xdr:row>9</xdr:row>
      <xdr:rowOff>244474</xdr:rowOff>
    </xdr:from>
    <xdr:to>
      <xdr:col>1</xdr:col>
      <xdr:colOff>12700</xdr:colOff>
      <xdr:row>10</xdr:row>
      <xdr:rowOff>117474</xdr:rowOff>
    </xdr:to>
    <xdr:sp macro="" textlink="">
      <xdr:nvSpPr>
        <xdr:cNvPr id="14" name="Retângulo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/>
      </xdr:nvSpPr>
      <xdr:spPr>
        <a:xfrm>
          <a:off x="12700" y="3746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Sugestões para você</a:t>
          </a:r>
        </a:p>
      </xdr:txBody>
    </xdr:sp>
    <xdr:clientData/>
  </xdr:twoCellAnchor>
  <xdr:twoCellAnchor editAs="absolute">
    <xdr:from>
      <xdr:col>0</xdr:col>
      <xdr:colOff>12700</xdr:colOff>
      <xdr:row>10</xdr:row>
      <xdr:rowOff>180974</xdr:rowOff>
    </xdr:from>
    <xdr:to>
      <xdr:col>1</xdr:col>
      <xdr:colOff>12700</xdr:colOff>
      <xdr:row>11</xdr:row>
      <xdr:rowOff>53974</xdr:rowOff>
    </xdr:to>
    <xdr:sp macro="" textlink="">
      <xdr:nvSpPr>
        <xdr:cNvPr id="15" name="Retângulo 14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/>
      </xdr:nvSpPr>
      <xdr:spPr>
        <a:xfrm>
          <a:off x="12700" y="4064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Sobre la LUZ</a:t>
          </a:r>
        </a:p>
      </xdr:txBody>
    </xdr:sp>
    <xdr:clientData/>
  </xdr:twoCellAnchor>
  <xdr:twoCellAnchor editAs="absolute">
    <xdr:from>
      <xdr:col>2</xdr:col>
      <xdr:colOff>0</xdr:colOff>
      <xdr:row>2</xdr:row>
      <xdr:rowOff>264584</xdr:rowOff>
    </xdr:from>
    <xdr:to>
      <xdr:col>2</xdr:col>
      <xdr:colOff>1387000</xdr:colOff>
      <xdr:row>4</xdr:row>
      <xdr:rowOff>23284</xdr:rowOff>
    </xdr:to>
    <xdr:sp macro="" textlink="">
      <xdr:nvSpPr>
        <xdr:cNvPr id="16" name="Retângulo 1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/>
      </xdr:nvSpPr>
      <xdr:spPr>
        <a:xfrm>
          <a:off x="2248959" y="1254126"/>
          <a:ext cx="1387000" cy="298450"/>
        </a:xfrm>
        <a:prstGeom prst="rect">
          <a:avLst/>
        </a:prstGeom>
        <a:solidFill>
          <a:srgbClr val="6699CC"/>
        </a:solidFill>
        <a:ln w="25400" cap="flat" cmpd="sng" algn="ctr">
          <a:noFill/>
          <a:prstDash val="soli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0">
              <a:solidFill>
                <a:schemeClr val="bg1">
                  <a:lumMod val="100000"/>
                </a:schemeClr>
              </a:solidFill>
            </a:rPr>
            <a:t>Senso de Uso</a:t>
          </a:r>
        </a:p>
      </xdr:txBody>
    </xdr:sp>
    <xdr:clientData/>
  </xdr:twoCellAnchor>
  <xdr:twoCellAnchor editAs="absolute">
    <xdr:from>
      <xdr:col>2</xdr:col>
      <xdr:colOff>1418165</xdr:colOff>
      <xdr:row>2</xdr:row>
      <xdr:rowOff>264584</xdr:rowOff>
    </xdr:from>
    <xdr:to>
      <xdr:col>2</xdr:col>
      <xdr:colOff>2910417</xdr:colOff>
      <xdr:row>4</xdr:row>
      <xdr:rowOff>23284</xdr:rowOff>
    </xdr:to>
    <xdr:sp macro="" textlink="">
      <xdr:nvSpPr>
        <xdr:cNvPr id="17" name="Retângulo 1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3667124" y="1254126"/>
          <a:ext cx="1492252" cy="298450"/>
        </a:xfrm>
        <a:prstGeom prst="rect">
          <a:avLst/>
        </a:prstGeom>
        <a:solidFill>
          <a:srgbClr val="6699CC"/>
        </a:solidFill>
        <a:ln w="25400" cap="flat" cmpd="sng" algn="ctr">
          <a:noFill/>
          <a:prstDash val="soli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0">
              <a:solidFill>
                <a:schemeClr val="bg1">
                  <a:lumMod val="100000"/>
                </a:schemeClr>
              </a:solidFill>
            </a:rPr>
            <a:t>Senso de Organización</a:t>
          </a:r>
        </a:p>
      </xdr:txBody>
    </xdr:sp>
    <xdr:clientData/>
  </xdr:twoCellAnchor>
  <xdr:twoCellAnchor editAs="absolute">
    <xdr:from>
      <xdr:col>2</xdr:col>
      <xdr:colOff>2942160</xdr:colOff>
      <xdr:row>2</xdr:row>
      <xdr:rowOff>264584</xdr:rowOff>
    </xdr:from>
    <xdr:to>
      <xdr:col>2</xdr:col>
      <xdr:colOff>4434412</xdr:colOff>
      <xdr:row>4</xdr:row>
      <xdr:rowOff>23284</xdr:rowOff>
    </xdr:to>
    <xdr:sp macro="" textlink="">
      <xdr:nvSpPr>
        <xdr:cNvPr id="18" name="Retângulo 1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/>
      </xdr:nvSpPr>
      <xdr:spPr>
        <a:xfrm>
          <a:off x="5191119" y="1254126"/>
          <a:ext cx="1492252" cy="298450"/>
        </a:xfrm>
        <a:prstGeom prst="rect">
          <a:avLst/>
        </a:prstGeom>
        <a:solidFill>
          <a:srgbClr val="FF9900"/>
        </a:solidFill>
        <a:ln w="25400" cap="flat" cmpd="sng" algn="ctr">
          <a:noFill/>
          <a:prstDash val="soli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1">
              <a:solidFill>
                <a:schemeClr val="bg1">
                  <a:lumMod val="100000"/>
                </a:schemeClr>
              </a:solidFill>
            </a:rPr>
            <a:t>Senso de Limpieza</a:t>
          </a:r>
        </a:p>
      </xdr:txBody>
    </xdr:sp>
    <xdr:clientData/>
  </xdr:twoCellAnchor>
  <xdr:twoCellAnchor editAs="absolute">
    <xdr:from>
      <xdr:col>2</xdr:col>
      <xdr:colOff>4466155</xdr:colOff>
      <xdr:row>2</xdr:row>
      <xdr:rowOff>264584</xdr:rowOff>
    </xdr:from>
    <xdr:to>
      <xdr:col>3</xdr:col>
      <xdr:colOff>783157</xdr:colOff>
      <xdr:row>4</xdr:row>
      <xdr:rowOff>23284</xdr:rowOff>
    </xdr:to>
    <xdr:sp macro="" textlink="">
      <xdr:nvSpPr>
        <xdr:cNvPr id="19" name="Retângulo 1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/>
      </xdr:nvSpPr>
      <xdr:spPr>
        <a:xfrm>
          <a:off x="6715114" y="1254126"/>
          <a:ext cx="1852085" cy="298450"/>
        </a:xfrm>
        <a:prstGeom prst="rect">
          <a:avLst/>
        </a:prstGeom>
        <a:solidFill>
          <a:srgbClr val="6699CC"/>
        </a:solidFill>
        <a:ln w="25400" cap="flat" cmpd="sng" algn="ctr">
          <a:noFill/>
          <a:prstDash val="soli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0">
              <a:solidFill>
                <a:schemeClr val="bg1">
                  <a:lumMod val="100000"/>
                </a:schemeClr>
              </a:solidFill>
            </a:rPr>
            <a:t>Senso de Bienestar</a:t>
          </a:r>
        </a:p>
      </xdr:txBody>
    </xdr:sp>
    <xdr:clientData/>
  </xdr:twoCellAnchor>
  <xdr:twoCellAnchor editAs="absolute">
    <xdr:from>
      <xdr:col>3</xdr:col>
      <xdr:colOff>814917</xdr:colOff>
      <xdr:row>2</xdr:row>
      <xdr:rowOff>264584</xdr:rowOff>
    </xdr:from>
    <xdr:to>
      <xdr:col>4</xdr:col>
      <xdr:colOff>1079500</xdr:colOff>
      <xdr:row>4</xdr:row>
      <xdr:rowOff>23284</xdr:rowOff>
    </xdr:to>
    <xdr:sp macro="" textlink="">
      <xdr:nvSpPr>
        <xdr:cNvPr id="20" name="Retângulo 19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/>
      </xdr:nvSpPr>
      <xdr:spPr>
        <a:xfrm>
          <a:off x="8598959" y="1254126"/>
          <a:ext cx="2058458" cy="298450"/>
        </a:xfrm>
        <a:prstGeom prst="rect">
          <a:avLst/>
        </a:prstGeom>
        <a:solidFill>
          <a:srgbClr val="6699CC"/>
        </a:solidFill>
        <a:ln w="25400" cap="flat" cmpd="sng" algn="ctr">
          <a:noFill/>
          <a:prstDash val="soli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0">
              <a:solidFill>
                <a:schemeClr val="bg1">
                  <a:lumMod val="100000"/>
                </a:schemeClr>
              </a:solidFill>
            </a:rPr>
            <a:t>Senso de Autodisciplina</a:t>
          </a:r>
        </a:p>
      </xdr:txBody>
    </xdr:sp>
    <xdr:clientData/>
  </xdr:twoCellAnchor>
  <xdr:twoCellAnchor>
    <xdr:from>
      <xdr:col>2</xdr:col>
      <xdr:colOff>4690529</xdr:colOff>
      <xdr:row>0</xdr:row>
      <xdr:rowOff>105834</xdr:rowOff>
    </xdr:from>
    <xdr:to>
      <xdr:col>3</xdr:col>
      <xdr:colOff>984249</xdr:colOff>
      <xdr:row>0</xdr:row>
      <xdr:rowOff>470959</xdr:rowOff>
    </xdr:to>
    <xdr:sp macro="" textlink="">
      <xdr:nvSpPr>
        <xdr:cNvPr id="21" name="Retângulo: Cantos Arredondados 1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8C804A07-4C6A-43BF-AB40-F689E1F4E7E3}"/>
            </a:ext>
          </a:extLst>
        </xdr:cNvPr>
        <xdr:cNvSpPr/>
      </xdr:nvSpPr>
      <xdr:spPr>
        <a:xfrm>
          <a:off x="6939488" y="105834"/>
          <a:ext cx="1828803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134407</xdr:colOff>
      <xdr:row>1</xdr:row>
      <xdr:rowOff>86783</xdr:rowOff>
    </xdr:from>
    <xdr:to>
      <xdr:col>0</xdr:col>
      <xdr:colOff>1699682</xdr:colOff>
      <xdr:row>2</xdr:row>
      <xdr:rowOff>163570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7" y="647700"/>
          <a:ext cx="1565275" cy="505412"/>
        </a:xfrm>
        <a:prstGeom prst="rect">
          <a:avLst/>
        </a:prstGeom>
      </xdr:spPr>
    </xdr:pic>
    <xdr:clientData fLocksWithSheet="0"/>
  </xdr:twoCellAnchor>
  <xdr:twoCellAnchor editAs="absolute">
    <xdr:from>
      <xdr:col>0</xdr:col>
      <xdr:colOff>144991</xdr:colOff>
      <xdr:row>3</xdr:row>
      <xdr:rowOff>19053</xdr:rowOff>
    </xdr:from>
    <xdr:to>
      <xdr:col>0</xdr:col>
      <xdr:colOff>1710266</xdr:colOff>
      <xdr:row>3</xdr:row>
      <xdr:rowOff>19053</xdr:rowOff>
    </xdr:to>
    <xdr:cxnSp macro="">
      <xdr:nvCxnSpPr>
        <xdr:cNvPr id="4" name="Conector reto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CxnSpPr/>
      </xdr:nvCxnSpPr>
      <xdr:spPr>
        <a:xfrm>
          <a:off x="144991" y="1278470"/>
          <a:ext cx="1565275" cy="0"/>
        </a:xfrm>
        <a:prstGeom prst="line">
          <a:avLst/>
        </a:prstGeom>
        <a:ln>
          <a:solidFill>
            <a:srgbClr val="76717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0</xdr:col>
      <xdr:colOff>152400</xdr:colOff>
      <xdr:row>8</xdr:row>
      <xdr:rowOff>180974</xdr:rowOff>
    </xdr:from>
    <xdr:to>
      <xdr:col>0</xdr:col>
      <xdr:colOff>1717675</xdr:colOff>
      <xdr:row>8</xdr:row>
      <xdr:rowOff>180974</xdr:rowOff>
    </xdr:to>
    <xdr:cxnSp macro="">
      <xdr:nvCxnSpPr>
        <xdr:cNvPr id="6" name="Conector reto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CxnSpPr/>
      </xdr:nvCxnSpPr>
      <xdr:spPr>
        <a:xfrm>
          <a:off x="152400" y="3302000"/>
          <a:ext cx="1565275" cy="0"/>
        </a:xfrm>
        <a:prstGeom prst="line">
          <a:avLst/>
        </a:prstGeom>
        <a:ln>
          <a:solidFill>
            <a:srgbClr val="76717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0</xdr:col>
      <xdr:colOff>12700</xdr:colOff>
      <xdr:row>3</xdr:row>
      <xdr:rowOff>80434</xdr:rowOff>
    </xdr:from>
    <xdr:to>
      <xdr:col>1</xdr:col>
      <xdr:colOff>12700</xdr:colOff>
      <xdr:row>4</xdr:row>
      <xdr:rowOff>64559</xdr:rowOff>
    </xdr:to>
    <xdr:sp macro="" textlink="">
      <xdr:nvSpPr>
        <xdr:cNvPr id="7" name="Retângulo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12700" y="1333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Início</a:t>
          </a:r>
        </a:p>
      </xdr:txBody>
    </xdr:sp>
    <xdr:clientData/>
  </xdr:twoCellAnchor>
  <xdr:twoCellAnchor editAs="absolute">
    <xdr:from>
      <xdr:col>0</xdr:col>
      <xdr:colOff>12700</xdr:colOff>
      <xdr:row>4</xdr:row>
      <xdr:rowOff>128059</xdr:rowOff>
    </xdr:from>
    <xdr:to>
      <xdr:col>1</xdr:col>
      <xdr:colOff>12700</xdr:colOff>
      <xdr:row>5</xdr:row>
      <xdr:rowOff>1059</xdr:rowOff>
    </xdr:to>
    <xdr:sp macro="" textlink="">
      <xdr:nvSpPr>
        <xdr:cNvPr id="8" name="Retângulo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/>
      </xdr:nvSpPr>
      <xdr:spPr>
        <a:xfrm>
          <a:off x="12700" y="1651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1. Catastro</a:t>
          </a:r>
        </a:p>
      </xdr:txBody>
    </xdr:sp>
    <xdr:clientData/>
  </xdr:twoCellAnchor>
  <xdr:twoCellAnchor editAs="absolute">
    <xdr:from>
      <xdr:col>0</xdr:col>
      <xdr:colOff>12700</xdr:colOff>
      <xdr:row>5</xdr:row>
      <xdr:rowOff>64559</xdr:rowOff>
    </xdr:from>
    <xdr:to>
      <xdr:col>1</xdr:col>
      <xdr:colOff>12700</xdr:colOff>
      <xdr:row>5</xdr:row>
      <xdr:rowOff>318558</xdr:rowOff>
    </xdr:to>
    <xdr:sp macro="" textlink="">
      <xdr:nvSpPr>
        <xdr:cNvPr id="9" name="Retângulo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/>
      </xdr:nvSpPr>
      <xdr:spPr>
        <a:xfrm>
          <a:off x="12700" y="1968500"/>
          <a:ext cx="1847850" cy="254000"/>
        </a:xfrm>
        <a:prstGeom prst="rect">
          <a:avLst/>
        </a:prstGeom>
        <a:solidFill>
          <a:schemeClr val="bg1">
            <a:lumMod val="100000"/>
          </a:schemeClr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rgbClr val="000000"/>
              </a:solidFill>
            </a:rPr>
            <a:t>2. 5S</a:t>
          </a:r>
        </a:p>
      </xdr:txBody>
    </xdr:sp>
    <xdr:clientData/>
  </xdr:twoCellAnchor>
  <xdr:twoCellAnchor editAs="absolute">
    <xdr:from>
      <xdr:col>0</xdr:col>
      <xdr:colOff>12700</xdr:colOff>
      <xdr:row>6</xdr:row>
      <xdr:rowOff>1058</xdr:rowOff>
    </xdr:from>
    <xdr:to>
      <xdr:col>1</xdr:col>
      <xdr:colOff>12700</xdr:colOff>
      <xdr:row>6</xdr:row>
      <xdr:rowOff>255058</xdr:rowOff>
    </xdr:to>
    <xdr:sp macro="" textlink="">
      <xdr:nvSpPr>
        <xdr:cNvPr id="10" name="Retângulo 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/>
      </xdr:nvSpPr>
      <xdr:spPr>
        <a:xfrm>
          <a:off x="12700" y="2286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3. Auditoria 5S</a:t>
          </a:r>
        </a:p>
      </xdr:txBody>
    </xdr:sp>
    <xdr:clientData/>
  </xdr:twoCellAnchor>
  <xdr:twoCellAnchor editAs="absolute">
    <xdr:from>
      <xdr:col>0</xdr:col>
      <xdr:colOff>12700</xdr:colOff>
      <xdr:row>6</xdr:row>
      <xdr:rowOff>318558</xdr:rowOff>
    </xdr:from>
    <xdr:to>
      <xdr:col>1</xdr:col>
      <xdr:colOff>12700</xdr:colOff>
      <xdr:row>7</xdr:row>
      <xdr:rowOff>117474</xdr:rowOff>
    </xdr:to>
    <xdr:sp macro="" textlink="">
      <xdr:nvSpPr>
        <xdr:cNvPr id="11" name="Retângulo 1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/>
      </xdr:nvSpPr>
      <xdr:spPr>
        <a:xfrm>
          <a:off x="12700" y="2603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4. Resultados Consolidados</a:t>
          </a:r>
        </a:p>
      </xdr:txBody>
    </xdr:sp>
    <xdr:clientData/>
  </xdr:twoCellAnchor>
  <xdr:twoCellAnchor editAs="absolute">
    <xdr:from>
      <xdr:col>0</xdr:col>
      <xdr:colOff>12700</xdr:colOff>
      <xdr:row>7</xdr:row>
      <xdr:rowOff>180974</xdr:rowOff>
    </xdr:from>
    <xdr:to>
      <xdr:col>1</xdr:col>
      <xdr:colOff>12700</xdr:colOff>
      <xdr:row>8</xdr:row>
      <xdr:rowOff>53974</xdr:rowOff>
    </xdr:to>
    <xdr:sp macro="" textlink="">
      <xdr:nvSpPr>
        <xdr:cNvPr id="12" name="Retângulo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/>
      </xdr:nvSpPr>
      <xdr:spPr>
        <a:xfrm>
          <a:off x="12700" y="2921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5. Relatório de impressão</a:t>
          </a:r>
        </a:p>
      </xdr:txBody>
    </xdr:sp>
    <xdr:clientData/>
  </xdr:twoCellAnchor>
  <xdr:twoCellAnchor editAs="absolute">
    <xdr:from>
      <xdr:col>0</xdr:col>
      <xdr:colOff>12700</xdr:colOff>
      <xdr:row>8</xdr:row>
      <xdr:rowOff>307974</xdr:rowOff>
    </xdr:from>
    <xdr:to>
      <xdr:col>1</xdr:col>
      <xdr:colOff>12700</xdr:colOff>
      <xdr:row>9</xdr:row>
      <xdr:rowOff>180974</xdr:rowOff>
    </xdr:to>
    <xdr:sp macro="" textlink="">
      <xdr:nvSpPr>
        <xdr:cNvPr id="13" name="Retângulo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/>
      </xdr:nvSpPr>
      <xdr:spPr>
        <a:xfrm>
          <a:off x="12700" y="3429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Dudas Frecuentes</a:t>
          </a:r>
        </a:p>
      </xdr:txBody>
    </xdr:sp>
    <xdr:clientData/>
  </xdr:twoCellAnchor>
  <xdr:twoCellAnchor editAs="absolute">
    <xdr:from>
      <xdr:col>0</xdr:col>
      <xdr:colOff>12700</xdr:colOff>
      <xdr:row>9</xdr:row>
      <xdr:rowOff>244474</xdr:rowOff>
    </xdr:from>
    <xdr:to>
      <xdr:col>1</xdr:col>
      <xdr:colOff>12700</xdr:colOff>
      <xdr:row>10</xdr:row>
      <xdr:rowOff>117474</xdr:rowOff>
    </xdr:to>
    <xdr:sp macro="" textlink="">
      <xdr:nvSpPr>
        <xdr:cNvPr id="14" name="Retângulo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/>
      </xdr:nvSpPr>
      <xdr:spPr>
        <a:xfrm>
          <a:off x="12700" y="3746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Sugestões para você</a:t>
          </a:r>
        </a:p>
      </xdr:txBody>
    </xdr:sp>
    <xdr:clientData/>
  </xdr:twoCellAnchor>
  <xdr:twoCellAnchor editAs="absolute">
    <xdr:from>
      <xdr:col>0</xdr:col>
      <xdr:colOff>12700</xdr:colOff>
      <xdr:row>10</xdr:row>
      <xdr:rowOff>180974</xdr:rowOff>
    </xdr:from>
    <xdr:to>
      <xdr:col>1</xdr:col>
      <xdr:colOff>12700</xdr:colOff>
      <xdr:row>11</xdr:row>
      <xdr:rowOff>53974</xdr:rowOff>
    </xdr:to>
    <xdr:sp macro="" textlink="">
      <xdr:nvSpPr>
        <xdr:cNvPr id="15" name="Retângulo 14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/>
      </xdr:nvSpPr>
      <xdr:spPr>
        <a:xfrm>
          <a:off x="12700" y="4064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Sobre la LUZ</a:t>
          </a:r>
        </a:p>
      </xdr:txBody>
    </xdr:sp>
    <xdr:clientData/>
  </xdr:twoCellAnchor>
  <xdr:twoCellAnchor editAs="absolute">
    <xdr:from>
      <xdr:col>2</xdr:col>
      <xdr:colOff>0</xdr:colOff>
      <xdr:row>2</xdr:row>
      <xdr:rowOff>227543</xdr:rowOff>
    </xdr:from>
    <xdr:to>
      <xdr:col>2</xdr:col>
      <xdr:colOff>1387000</xdr:colOff>
      <xdr:row>3</xdr:row>
      <xdr:rowOff>256118</xdr:rowOff>
    </xdr:to>
    <xdr:sp macro="" textlink="">
      <xdr:nvSpPr>
        <xdr:cNvPr id="16" name="Retângulo 1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/>
      </xdr:nvSpPr>
      <xdr:spPr>
        <a:xfrm>
          <a:off x="2248959" y="1217085"/>
          <a:ext cx="1387000" cy="298450"/>
        </a:xfrm>
        <a:prstGeom prst="rect">
          <a:avLst/>
        </a:prstGeom>
        <a:solidFill>
          <a:srgbClr val="6699CC"/>
        </a:solidFill>
        <a:ln w="25400" cap="flat" cmpd="sng" algn="ctr">
          <a:noFill/>
          <a:prstDash val="soli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0">
              <a:solidFill>
                <a:schemeClr val="bg1">
                  <a:lumMod val="100000"/>
                </a:schemeClr>
              </a:solidFill>
            </a:rPr>
            <a:t>Senso de Uso</a:t>
          </a:r>
        </a:p>
      </xdr:txBody>
    </xdr:sp>
    <xdr:clientData/>
  </xdr:twoCellAnchor>
  <xdr:twoCellAnchor editAs="absolute">
    <xdr:from>
      <xdr:col>2</xdr:col>
      <xdr:colOff>1418165</xdr:colOff>
      <xdr:row>2</xdr:row>
      <xdr:rowOff>227543</xdr:rowOff>
    </xdr:from>
    <xdr:to>
      <xdr:col>2</xdr:col>
      <xdr:colOff>2910417</xdr:colOff>
      <xdr:row>3</xdr:row>
      <xdr:rowOff>256118</xdr:rowOff>
    </xdr:to>
    <xdr:sp macro="" textlink="">
      <xdr:nvSpPr>
        <xdr:cNvPr id="17" name="Retângulo 1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/>
      </xdr:nvSpPr>
      <xdr:spPr>
        <a:xfrm>
          <a:off x="3667124" y="1217085"/>
          <a:ext cx="1492252" cy="298450"/>
        </a:xfrm>
        <a:prstGeom prst="rect">
          <a:avLst/>
        </a:prstGeom>
        <a:solidFill>
          <a:srgbClr val="6699CC"/>
        </a:solidFill>
        <a:ln w="25400" cap="flat" cmpd="sng" algn="ctr">
          <a:noFill/>
          <a:prstDash val="soli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0">
              <a:solidFill>
                <a:schemeClr val="bg1">
                  <a:lumMod val="100000"/>
                </a:schemeClr>
              </a:solidFill>
            </a:rPr>
            <a:t>Senso de Organización</a:t>
          </a:r>
        </a:p>
      </xdr:txBody>
    </xdr:sp>
    <xdr:clientData/>
  </xdr:twoCellAnchor>
  <xdr:twoCellAnchor editAs="absolute">
    <xdr:from>
      <xdr:col>2</xdr:col>
      <xdr:colOff>2942160</xdr:colOff>
      <xdr:row>2</xdr:row>
      <xdr:rowOff>227543</xdr:rowOff>
    </xdr:from>
    <xdr:to>
      <xdr:col>2</xdr:col>
      <xdr:colOff>4434412</xdr:colOff>
      <xdr:row>3</xdr:row>
      <xdr:rowOff>256118</xdr:rowOff>
    </xdr:to>
    <xdr:sp macro="" textlink="">
      <xdr:nvSpPr>
        <xdr:cNvPr id="18" name="Retângulo 1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/>
      </xdr:nvSpPr>
      <xdr:spPr>
        <a:xfrm>
          <a:off x="5191119" y="1217085"/>
          <a:ext cx="1492252" cy="298450"/>
        </a:xfrm>
        <a:prstGeom prst="rect">
          <a:avLst/>
        </a:prstGeom>
        <a:solidFill>
          <a:srgbClr val="6699CC"/>
        </a:solidFill>
        <a:ln w="25400" cap="flat" cmpd="sng" algn="ctr">
          <a:noFill/>
          <a:prstDash val="soli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0">
              <a:solidFill>
                <a:schemeClr val="bg1">
                  <a:lumMod val="100000"/>
                </a:schemeClr>
              </a:solidFill>
            </a:rPr>
            <a:t>Senso de Limpieza</a:t>
          </a:r>
        </a:p>
      </xdr:txBody>
    </xdr:sp>
    <xdr:clientData/>
  </xdr:twoCellAnchor>
  <xdr:twoCellAnchor editAs="absolute">
    <xdr:from>
      <xdr:col>2</xdr:col>
      <xdr:colOff>4466155</xdr:colOff>
      <xdr:row>2</xdr:row>
      <xdr:rowOff>227543</xdr:rowOff>
    </xdr:from>
    <xdr:to>
      <xdr:col>3</xdr:col>
      <xdr:colOff>783157</xdr:colOff>
      <xdr:row>3</xdr:row>
      <xdr:rowOff>256118</xdr:rowOff>
    </xdr:to>
    <xdr:sp macro="" textlink="">
      <xdr:nvSpPr>
        <xdr:cNvPr id="19" name="Retângulo 1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/>
      </xdr:nvSpPr>
      <xdr:spPr>
        <a:xfrm>
          <a:off x="6715114" y="1217085"/>
          <a:ext cx="1852085" cy="298450"/>
        </a:xfrm>
        <a:prstGeom prst="rect">
          <a:avLst/>
        </a:prstGeom>
        <a:solidFill>
          <a:srgbClr val="FF9900"/>
        </a:solidFill>
        <a:ln w="25400" cap="flat" cmpd="sng" algn="ctr">
          <a:noFill/>
          <a:prstDash val="soli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1">
              <a:solidFill>
                <a:schemeClr val="bg1">
                  <a:lumMod val="100000"/>
                </a:schemeClr>
              </a:solidFill>
            </a:rPr>
            <a:t>Senso de Bienestar</a:t>
          </a:r>
        </a:p>
      </xdr:txBody>
    </xdr:sp>
    <xdr:clientData/>
  </xdr:twoCellAnchor>
  <xdr:twoCellAnchor editAs="absolute">
    <xdr:from>
      <xdr:col>3</xdr:col>
      <xdr:colOff>814917</xdr:colOff>
      <xdr:row>2</xdr:row>
      <xdr:rowOff>227543</xdr:rowOff>
    </xdr:from>
    <xdr:to>
      <xdr:col>4</xdr:col>
      <xdr:colOff>1079500</xdr:colOff>
      <xdr:row>3</xdr:row>
      <xdr:rowOff>256118</xdr:rowOff>
    </xdr:to>
    <xdr:sp macro="" textlink="">
      <xdr:nvSpPr>
        <xdr:cNvPr id="20" name="Retângulo 19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/>
      </xdr:nvSpPr>
      <xdr:spPr>
        <a:xfrm>
          <a:off x="8598959" y="1217085"/>
          <a:ext cx="2058458" cy="298450"/>
        </a:xfrm>
        <a:prstGeom prst="rect">
          <a:avLst/>
        </a:prstGeom>
        <a:solidFill>
          <a:srgbClr val="6699CC"/>
        </a:solidFill>
        <a:ln w="25400" cap="flat" cmpd="sng" algn="ctr">
          <a:noFill/>
          <a:prstDash val="soli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0">
              <a:solidFill>
                <a:schemeClr val="bg1">
                  <a:lumMod val="100000"/>
                </a:schemeClr>
              </a:solidFill>
            </a:rPr>
            <a:t>Senso de Autodisciplina</a:t>
          </a:r>
        </a:p>
      </xdr:txBody>
    </xdr:sp>
    <xdr:clientData/>
  </xdr:twoCellAnchor>
  <xdr:twoCellAnchor>
    <xdr:from>
      <xdr:col>2</xdr:col>
      <xdr:colOff>4743446</xdr:colOff>
      <xdr:row>0</xdr:row>
      <xdr:rowOff>68793</xdr:rowOff>
    </xdr:from>
    <xdr:to>
      <xdr:col>3</xdr:col>
      <xdr:colOff>1370540</xdr:colOff>
      <xdr:row>0</xdr:row>
      <xdr:rowOff>433918</xdr:rowOff>
    </xdr:to>
    <xdr:sp macro="" textlink="">
      <xdr:nvSpPr>
        <xdr:cNvPr id="21" name="Retângulo: Cantos Arredondados 1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7889503E-0A29-447C-B0F0-7CCF822A0094}"/>
            </a:ext>
          </a:extLst>
        </xdr:cNvPr>
        <xdr:cNvSpPr/>
      </xdr:nvSpPr>
      <xdr:spPr>
        <a:xfrm>
          <a:off x="6992405" y="68793"/>
          <a:ext cx="2162177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134407</xdr:colOff>
      <xdr:row>1</xdr:row>
      <xdr:rowOff>102658</xdr:rowOff>
    </xdr:from>
    <xdr:to>
      <xdr:col>0</xdr:col>
      <xdr:colOff>1699682</xdr:colOff>
      <xdr:row>2</xdr:row>
      <xdr:rowOff>179445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7" y="663575"/>
          <a:ext cx="1565275" cy="505412"/>
        </a:xfrm>
        <a:prstGeom prst="rect">
          <a:avLst/>
        </a:prstGeom>
      </xdr:spPr>
    </xdr:pic>
    <xdr:clientData fLocksWithSheet="0"/>
  </xdr:twoCellAnchor>
  <xdr:twoCellAnchor editAs="absolute">
    <xdr:from>
      <xdr:col>0</xdr:col>
      <xdr:colOff>144991</xdr:colOff>
      <xdr:row>3</xdr:row>
      <xdr:rowOff>34928</xdr:rowOff>
    </xdr:from>
    <xdr:to>
      <xdr:col>0</xdr:col>
      <xdr:colOff>1710266</xdr:colOff>
      <xdr:row>3</xdr:row>
      <xdr:rowOff>34928</xdr:rowOff>
    </xdr:to>
    <xdr:cxnSp macro="">
      <xdr:nvCxnSpPr>
        <xdr:cNvPr id="4" name="Conector reto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CxnSpPr/>
      </xdr:nvCxnSpPr>
      <xdr:spPr>
        <a:xfrm>
          <a:off x="144991" y="1294345"/>
          <a:ext cx="1565275" cy="0"/>
        </a:xfrm>
        <a:prstGeom prst="line">
          <a:avLst/>
        </a:prstGeom>
        <a:ln>
          <a:solidFill>
            <a:srgbClr val="76717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0</xdr:col>
      <xdr:colOff>152400</xdr:colOff>
      <xdr:row>8</xdr:row>
      <xdr:rowOff>180974</xdr:rowOff>
    </xdr:from>
    <xdr:to>
      <xdr:col>0</xdr:col>
      <xdr:colOff>1717675</xdr:colOff>
      <xdr:row>8</xdr:row>
      <xdr:rowOff>180974</xdr:rowOff>
    </xdr:to>
    <xdr:cxnSp macro="">
      <xdr:nvCxnSpPr>
        <xdr:cNvPr id="6" name="Conector reto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CxnSpPr/>
      </xdr:nvCxnSpPr>
      <xdr:spPr>
        <a:xfrm>
          <a:off x="152400" y="3302000"/>
          <a:ext cx="1565275" cy="0"/>
        </a:xfrm>
        <a:prstGeom prst="line">
          <a:avLst/>
        </a:prstGeom>
        <a:ln>
          <a:solidFill>
            <a:srgbClr val="76717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0</xdr:col>
      <xdr:colOff>12700</xdr:colOff>
      <xdr:row>3</xdr:row>
      <xdr:rowOff>80434</xdr:rowOff>
    </xdr:from>
    <xdr:to>
      <xdr:col>1</xdr:col>
      <xdr:colOff>12700</xdr:colOff>
      <xdr:row>4</xdr:row>
      <xdr:rowOff>64559</xdr:rowOff>
    </xdr:to>
    <xdr:sp macro="" textlink="">
      <xdr:nvSpPr>
        <xdr:cNvPr id="7" name="Retângulo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12700" y="1333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Início</a:t>
          </a:r>
        </a:p>
      </xdr:txBody>
    </xdr:sp>
    <xdr:clientData/>
  </xdr:twoCellAnchor>
  <xdr:twoCellAnchor editAs="absolute">
    <xdr:from>
      <xdr:col>0</xdr:col>
      <xdr:colOff>12700</xdr:colOff>
      <xdr:row>4</xdr:row>
      <xdr:rowOff>128059</xdr:rowOff>
    </xdr:from>
    <xdr:to>
      <xdr:col>1</xdr:col>
      <xdr:colOff>12700</xdr:colOff>
      <xdr:row>5</xdr:row>
      <xdr:rowOff>1059</xdr:rowOff>
    </xdr:to>
    <xdr:sp macro="" textlink="">
      <xdr:nvSpPr>
        <xdr:cNvPr id="8" name="Retângulo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/>
      </xdr:nvSpPr>
      <xdr:spPr>
        <a:xfrm>
          <a:off x="12700" y="1651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1. Catastro</a:t>
          </a:r>
        </a:p>
      </xdr:txBody>
    </xdr:sp>
    <xdr:clientData/>
  </xdr:twoCellAnchor>
  <xdr:twoCellAnchor editAs="absolute">
    <xdr:from>
      <xdr:col>0</xdr:col>
      <xdr:colOff>12700</xdr:colOff>
      <xdr:row>5</xdr:row>
      <xdr:rowOff>64559</xdr:rowOff>
    </xdr:from>
    <xdr:to>
      <xdr:col>1</xdr:col>
      <xdr:colOff>12700</xdr:colOff>
      <xdr:row>5</xdr:row>
      <xdr:rowOff>318558</xdr:rowOff>
    </xdr:to>
    <xdr:sp macro="" textlink="">
      <xdr:nvSpPr>
        <xdr:cNvPr id="9" name="Retângulo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/>
      </xdr:nvSpPr>
      <xdr:spPr>
        <a:xfrm>
          <a:off x="12700" y="1968500"/>
          <a:ext cx="1847850" cy="254000"/>
        </a:xfrm>
        <a:prstGeom prst="rect">
          <a:avLst/>
        </a:prstGeom>
        <a:solidFill>
          <a:schemeClr val="bg1">
            <a:lumMod val="100000"/>
          </a:schemeClr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rgbClr val="000000"/>
              </a:solidFill>
            </a:rPr>
            <a:t>2. 5S</a:t>
          </a:r>
        </a:p>
      </xdr:txBody>
    </xdr:sp>
    <xdr:clientData/>
  </xdr:twoCellAnchor>
  <xdr:twoCellAnchor editAs="absolute">
    <xdr:from>
      <xdr:col>0</xdr:col>
      <xdr:colOff>12700</xdr:colOff>
      <xdr:row>6</xdr:row>
      <xdr:rowOff>1058</xdr:rowOff>
    </xdr:from>
    <xdr:to>
      <xdr:col>1</xdr:col>
      <xdr:colOff>12700</xdr:colOff>
      <xdr:row>6</xdr:row>
      <xdr:rowOff>255058</xdr:rowOff>
    </xdr:to>
    <xdr:sp macro="" textlink="">
      <xdr:nvSpPr>
        <xdr:cNvPr id="10" name="Retângulo 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/>
      </xdr:nvSpPr>
      <xdr:spPr>
        <a:xfrm>
          <a:off x="12700" y="2286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3. Auditoria 5S</a:t>
          </a:r>
        </a:p>
      </xdr:txBody>
    </xdr:sp>
    <xdr:clientData/>
  </xdr:twoCellAnchor>
  <xdr:twoCellAnchor editAs="absolute">
    <xdr:from>
      <xdr:col>0</xdr:col>
      <xdr:colOff>12700</xdr:colOff>
      <xdr:row>6</xdr:row>
      <xdr:rowOff>318558</xdr:rowOff>
    </xdr:from>
    <xdr:to>
      <xdr:col>1</xdr:col>
      <xdr:colOff>12700</xdr:colOff>
      <xdr:row>7</xdr:row>
      <xdr:rowOff>117474</xdr:rowOff>
    </xdr:to>
    <xdr:sp macro="" textlink="">
      <xdr:nvSpPr>
        <xdr:cNvPr id="11" name="Retângulo 1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/>
      </xdr:nvSpPr>
      <xdr:spPr>
        <a:xfrm>
          <a:off x="12700" y="2603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4. Resultados Consolidados</a:t>
          </a:r>
        </a:p>
      </xdr:txBody>
    </xdr:sp>
    <xdr:clientData/>
  </xdr:twoCellAnchor>
  <xdr:twoCellAnchor editAs="absolute">
    <xdr:from>
      <xdr:col>0</xdr:col>
      <xdr:colOff>12700</xdr:colOff>
      <xdr:row>7</xdr:row>
      <xdr:rowOff>180974</xdr:rowOff>
    </xdr:from>
    <xdr:to>
      <xdr:col>1</xdr:col>
      <xdr:colOff>12700</xdr:colOff>
      <xdr:row>8</xdr:row>
      <xdr:rowOff>53974</xdr:rowOff>
    </xdr:to>
    <xdr:sp macro="" textlink="">
      <xdr:nvSpPr>
        <xdr:cNvPr id="12" name="Retângulo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/>
      </xdr:nvSpPr>
      <xdr:spPr>
        <a:xfrm>
          <a:off x="12700" y="2921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5. Relatório de impressão</a:t>
          </a:r>
        </a:p>
      </xdr:txBody>
    </xdr:sp>
    <xdr:clientData/>
  </xdr:twoCellAnchor>
  <xdr:twoCellAnchor editAs="absolute">
    <xdr:from>
      <xdr:col>0</xdr:col>
      <xdr:colOff>12700</xdr:colOff>
      <xdr:row>8</xdr:row>
      <xdr:rowOff>307974</xdr:rowOff>
    </xdr:from>
    <xdr:to>
      <xdr:col>1</xdr:col>
      <xdr:colOff>12700</xdr:colOff>
      <xdr:row>9</xdr:row>
      <xdr:rowOff>180974</xdr:rowOff>
    </xdr:to>
    <xdr:sp macro="" textlink="">
      <xdr:nvSpPr>
        <xdr:cNvPr id="13" name="Retângulo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/>
      </xdr:nvSpPr>
      <xdr:spPr>
        <a:xfrm>
          <a:off x="12700" y="3429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Dudas Frecuentes</a:t>
          </a:r>
        </a:p>
      </xdr:txBody>
    </xdr:sp>
    <xdr:clientData/>
  </xdr:twoCellAnchor>
  <xdr:twoCellAnchor editAs="absolute">
    <xdr:from>
      <xdr:col>0</xdr:col>
      <xdr:colOff>12700</xdr:colOff>
      <xdr:row>9</xdr:row>
      <xdr:rowOff>244474</xdr:rowOff>
    </xdr:from>
    <xdr:to>
      <xdr:col>1</xdr:col>
      <xdr:colOff>12700</xdr:colOff>
      <xdr:row>10</xdr:row>
      <xdr:rowOff>117474</xdr:rowOff>
    </xdr:to>
    <xdr:sp macro="" textlink="">
      <xdr:nvSpPr>
        <xdr:cNvPr id="14" name="Retângulo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SpPr/>
      </xdr:nvSpPr>
      <xdr:spPr>
        <a:xfrm>
          <a:off x="12700" y="3746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Sugestões para você</a:t>
          </a:r>
        </a:p>
      </xdr:txBody>
    </xdr:sp>
    <xdr:clientData/>
  </xdr:twoCellAnchor>
  <xdr:twoCellAnchor editAs="absolute">
    <xdr:from>
      <xdr:col>0</xdr:col>
      <xdr:colOff>12700</xdr:colOff>
      <xdr:row>10</xdr:row>
      <xdr:rowOff>180974</xdr:rowOff>
    </xdr:from>
    <xdr:to>
      <xdr:col>1</xdr:col>
      <xdr:colOff>12700</xdr:colOff>
      <xdr:row>11</xdr:row>
      <xdr:rowOff>53974</xdr:rowOff>
    </xdr:to>
    <xdr:sp macro="" textlink="">
      <xdr:nvSpPr>
        <xdr:cNvPr id="15" name="Retângulo 14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SpPr/>
      </xdr:nvSpPr>
      <xdr:spPr>
        <a:xfrm>
          <a:off x="12700" y="4064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Sobre la LUZ</a:t>
          </a:r>
        </a:p>
      </xdr:txBody>
    </xdr:sp>
    <xdr:clientData/>
  </xdr:twoCellAnchor>
  <xdr:twoCellAnchor editAs="absolute">
    <xdr:from>
      <xdr:col>2</xdr:col>
      <xdr:colOff>0</xdr:colOff>
      <xdr:row>2</xdr:row>
      <xdr:rowOff>238126</xdr:rowOff>
    </xdr:from>
    <xdr:to>
      <xdr:col>2</xdr:col>
      <xdr:colOff>1387000</xdr:colOff>
      <xdr:row>3</xdr:row>
      <xdr:rowOff>266701</xdr:rowOff>
    </xdr:to>
    <xdr:sp macro="" textlink="">
      <xdr:nvSpPr>
        <xdr:cNvPr id="16" name="Retângulo 1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/>
      </xdr:nvSpPr>
      <xdr:spPr>
        <a:xfrm>
          <a:off x="2248959" y="1227668"/>
          <a:ext cx="1387000" cy="298450"/>
        </a:xfrm>
        <a:prstGeom prst="rect">
          <a:avLst/>
        </a:prstGeom>
        <a:solidFill>
          <a:srgbClr val="6699CC"/>
        </a:solidFill>
        <a:ln w="25400" cap="flat" cmpd="sng" algn="ctr">
          <a:noFill/>
          <a:prstDash val="soli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0">
              <a:solidFill>
                <a:schemeClr val="bg1">
                  <a:lumMod val="100000"/>
                </a:schemeClr>
              </a:solidFill>
            </a:rPr>
            <a:t>Senso de Uso</a:t>
          </a:r>
        </a:p>
      </xdr:txBody>
    </xdr:sp>
    <xdr:clientData/>
  </xdr:twoCellAnchor>
  <xdr:twoCellAnchor editAs="absolute">
    <xdr:from>
      <xdr:col>2</xdr:col>
      <xdr:colOff>1418165</xdr:colOff>
      <xdr:row>2</xdr:row>
      <xdr:rowOff>238126</xdr:rowOff>
    </xdr:from>
    <xdr:to>
      <xdr:col>2</xdr:col>
      <xdr:colOff>2910417</xdr:colOff>
      <xdr:row>3</xdr:row>
      <xdr:rowOff>266701</xdr:rowOff>
    </xdr:to>
    <xdr:sp macro="" textlink="">
      <xdr:nvSpPr>
        <xdr:cNvPr id="17" name="Retângulo 1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SpPr/>
      </xdr:nvSpPr>
      <xdr:spPr>
        <a:xfrm>
          <a:off x="3667124" y="1227668"/>
          <a:ext cx="1492252" cy="298450"/>
        </a:xfrm>
        <a:prstGeom prst="rect">
          <a:avLst/>
        </a:prstGeom>
        <a:solidFill>
          <a:srgbClr val="6699CC"/>
        </a:solidFill>
        <a:ln w="25400" cap="flat" cmpd="sng" algn="ctr">
          <a:noFill/>
          <a:prstDash val="soli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0">
              <a:solidFill>
                <a:schemeClr val="bg1">
                  <a:lumMod val="100000"/>
                </a:schemeClr>
              </a:solidFill>
            </a:rPr>
            <a:t>Senso de Organización</a:t>
          </a:r>
        </a:p>
      </xdr:txBody>
    </xdr:sp>
    <xdr:clientData/>
  </xdr:twoCellAnchor>
  <xdr:twoCellAnchor editAs="absolute">
    <xdr:from>
      <xdr:col>2</xdr:col>
      <xdr:colOff>2942160</xdr:colOff>
      <xdr:row>2</xdr:row>
      <xdr:rowOff>238126</xdr:rowOff>
    </xdr:from>
    <xdr:to>
      <xdr:col>2</xdr:col>
      <xdr:colOff>4434412</xdr:colOff>
      <xdr:row>3</xdr:row>
      <xdr:rowOff>266701</xdr:rowOff>
    </xdr:to>
    <xdr:sp macro="" textlink="">
      <xdr:nvSpPr>
        <xdr:cNvPr id="18" name="Retângulo 1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/>
      </xdr:nvSpPr>
      <xdr:spPr>
        <a:xfrm>
          <a:off x="5191119" y="1227668"/>
          <a:ext cx="1492252" cy="298450"/>
        </a:xfrm>
        <a:prstGeom prst="rect">
          <a:avLst/>
        </a:prstGeom>
        <a:solidFill>
          <a:srgbClr val="6699CC"/>
        </a:solidFill>
        <a:ln w="25400" cap="flat" cmpd="sng" algn="ctr">
          <a:noFill/>
          <a:prstDash val="soli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0">
              <a:solidFill>
                <a:schemeClr val="bg1">
                  <a:lumMod val="100000"/>
                </a:schemeClr>
              </a:solidFill>
            </a:rPr>
            <a:t>Senso de Limpieza</a:t>
          </a:r>
        </a:p>
      </xdr:txBody>
    </xdr:sp>
    <xdr:clientData/>
  </xdr:twoCellAnchor>
  <xdr:twoCellAnchor editAs="absolute">
    <xdr:from>
      <xdr:col>2</xdr:col>
      <xdr:colOff>4466155</xdr:colOff>
      <xdr:row>2</xdr:row>
      <xdr:rowOff>238126</xdr:rowOff>
    </xdr:from>
    <xdr:to>
      <xdr:col>3</xdr:col>
      <xdr:colOff>783157</xdr:colOff>
      <xdr:row>3</xdr:row>
      <xdr:rowOff>266701</xdr:rowOff>
    </xdr:to>
    <xdr:sp macro="" textlink="">
      <xdr:nvSpPr>
        <xdr:cNvPr id="19" name="Retângulo 1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SpPr/>
      </xdr:nvSpPr>
      <xdr:spPr>
        <a:xfrm>
          <a:off x="6715114" y="1227668"/>
          <a:ext cx="1852085" cy="298450"/>
        </a:xfrm>
        <a:prstGeom prst="rect">
          <a:avLst/>
        </a:prstGeom>
        <a:solidFill>
          <a:srgbClr val="6699CC"/>
        </a:solidFill>
        <a:ln w="25400" cap="flat" cmpd="sng" algn="ctr">
          <a:noFill/>
          <a:prstDash val="soli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0">
              <a:solidFill>
                <a:schemeClr val="bg1">
                  <a:lumMod val="100000"/>
                </a:schemeClr>
              </a:solidFill>
            </a:rPr>
            <a:t>Senso de Bienestar</a:t>
          </a:r>
        </a:p>
      </xdr:txBody>
    </xdr:sp>
    <xdr:clientData/>
  </xdr:twoCellAnchor>
  <xdr:twoCellAnchor editAs="absolute">
    <xdr:from>
      <xdr:col>3</xdr:col>
      <xdr:colOff>814917</xdr:colOff>
      <xdr:row>2</xdr:row>
      <xdr:rowOff>238126</xdr:rowOff>
    </xdr:from>
    <xdr:to>
      <xdr:col>4</xdr:col>
      <xdr:colOff>1079500</xdr:colOff>
      <xdr:row>3</xdr:row>
      <xdr:rowOff>266701</xdr:rowOff>
    </xdr:to>
    <xdr:sp macro="" textlink="">
      <xdr:nvSpPr>
        <xdr:cNvPr id="20" name="Retângulo 19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SpPr/>
      </xdr:nvSpPr>
      <xdr:spPr>
        <a:xfrm>
          <a:off x="8598959" y="1227668"/>
          <a:ext cx="2058458" cy="298450"/>
        </a:xfrm>
        <a:prstGeom prst="rect">
          <a:avLst/>
        </a:prstGeom>
        <a:solidFill>
          <a:srgbClr val="FF9900"/>
        </a:solidFill>
        <a:ln w="25400" cap="flat" cmpd="sng" algn="ctr">
          <a:noFill/>
          <a:prstDash val="soli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1">
              <a:solidFill>
                <a:schemeClr val="bg1">
                  <a:lumMod val="100000"/>
                </a:schemeClr>
              </a:solidFill>
            </a:rPr>
            <a:t>Senso de Autodisciplina</a:t>
          </a:r>
        </a:p>
      </xdr:txBody>
    </xdr:sp>
    <xdr:clientData/>
  </xdr:twoCellAnchor>
  <xdr:twoCellAnchor>
    <xdr:from>
      <xdr:col>2</xdr:col>
      <xdr:colOff>4642904</xdr:colOff>
      <xdr:row>0</xdr:row>
      <xdr:rowOff>89959</xdr:rowOff>
    </xdr:from>
    <xdr:to>
      <xdr:col>3</xdr:col>
      <xdr:colOff>1285874</xdr:colOff>
      <xdr:row>0</xdr:row>
      <xdr:rowOff>455084</xdr:rowOff>
    </xdr:to>
    <xdr:sp macro="" textlink="">
      <xdr:nvSpPr>
        <xdr:cNvPr id="21" name="Retângulo: Cantos Arredondados 1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A959B24F-4CB4-4FEB-842F-25702F4FF4E0}"/>
            </a:ext>
          </a:extLst>
        </xdr:cNvPr>
        <xdr:cNvSpPr/>
      </xdr:nvSpPr>
      <xdr:spPr>
        <a:xfrm>
          <a:off x="6891863" y="89959"/>
          <a:ext cx="2178053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134407</xdr:colOff>
      <xdr:row>1</xdr:row>
      <xdr:rowOff>60325</xdr:rowOff>
    </xdr:from>
    <xdr:to>
      <xdr:col>0</xdr:col>
      <xdr:colOff>1699682</xdr:colOff>
      <xdr:row>2</xdr:row>
      <xdr:rowOff>137112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7" y="621242"/>
          <a:ext cx="1565275" cy="505412"/>
        </a:xfrm>
        <a:prstGeom prst="rect">
          <a:avLst/>
        </a:prstGeom>
      </xdr:spPr>
    </xdr:pic>
    <xdr:clientData fLocksWithSheet="0"/>
  </xdr:twoCellAnchor>
  <xdr:twoCellAnchor editAs="absolute">
    <xdr:from>
      <xdr:col>0</xdr:col>
      <xdr:colOff>144991</xdr:colOff>
      <xdr:row>2</xdr:row>
      <xdr:rowOff>262470</xdr:rowOff>
    </xdr:from>
    <xdr:to>
      <xdr:col>0</xdr:col>
      <xdr:colOff>1710266</xdr:colOff>
      <xdr:row>2</xdr:row>
      <xdr:rowOff>262470</xdr:rowOff>
    </xdr:to>
    <xdr:cxnSp macro="">
      <xdr:nvCxnSpPr>
        <xdr:cNvPr id="4" name="Conector reto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CxnSpPr/>
      </xdr:nvCxnSpPr>
      <xdr:spPr>
        <a:xfrm>
          <a:off x="144991" y="1252012"/>
          <a:ext cx="1565275" cy="0"/>
        </a:xfrm>
        <a:prstGeom prst="line">
          <a:avLst/>
        </a:prstGeom>
        <a:ln>
          <a:solidFill>
            <a:srgbClr val="76717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0</xdr:col>
      <xdr:colOff>152400</xdr:colOff>
      <xdr:row>9</xdr:row>
      <xdr:rowOff>307976</xdr:rowOff>
    </xdr:from>
    <xdr:to>
      <xdr:col>0</xdr:col>
      <xdr:colOff>1717675</xdr:colOff>
      <xdr:row>9</xdr:row>
      <xdr:rowOff>307976</xdr:rowOff>
    </xdr:to>
    <xdr:cxnSp macro="">
      <xdr:nvCxnSpPr>
        <xdr:cNvPr id="6" name="Conector reto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CxnSpPr/>
      </xdr:nvCxnSpPr>
      <xdr:spPr>
        <a:xfrm>
          <a:off x="152400" y="3302000"/>
          <a:ext cx="1565275" cy="0"/>
        </a:xfrm>
        <a:prstGeom prst="line">
          <a:avLst/>
        </a:prstGeom>
        <a:ln>
          <a:solidFill>
            <a:srgbClr val="76717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0</xdr:col>
      <xdr:colOff>12700</xdr:colOff>
      <xdr:row>3</xdr:row>
      <xdr:rowOff>85724</xdr:rowOff>
    </xdr:from>
    <xdr:to>
      <xdr:col>1</xdr:col>
      <xdr:colOff>12700</xdr:colOff>
      <xdr:row>4</xdr:row>
      <xdr:rowOff>69849</xdr:rowOff>
    </xdr:to>
    <xdr:sp macro="" textlink="">
      <xdr:nvSpPr>
        <xdr:cNvPr id="7" name="Retângulo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/>
      </xdr:nvSpPr>
      <xdr:spPr>
        <a:xfrm>
          <a:off x="12700" y="1333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Início</a:t>
          </a:r>
        </a:p>
      </xdr:txBody>
    </xdr:sp>
    <xdr:clientData/>
  </xdr:twoCellAnchor>
  <xdr:twoCellAnchor editAs="absolute">
    <xdr:from>
      <xdr:col>0</xdr:col>
      <xdr:colOff>12700</xdr:colOff>
      <xdr:row>4</xdr:row>
      <xdr:rowOff>133349</xdr:rowOff>
    </xdr:from>
    <xdr:to>
      <xdr:col>1</xdr:col>
      <xdr:colOff>12700</xdr:colOff>
      <xdr:row>5</xdr:row>
      <xdr:rowOff>233891</xdr:rowOff>
    </xdr:to>
    <xdr:sp macro="" textlink="">
      <xdr:nvSpPr>
        <xdr:cNvPr id="8" name="Retângulo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/>
      </xdr:nvSpPr>
      <xdr:spPr>
        <a:xfrm>
          <a:off x="12700" y="1651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1. Catastro</a:t>
          </a:r>
        </a:p>
      </xdr:txBody>
    </xdr:sp>
    <xdr:clientData/>
  </xdr:twoCellAnchor>
  <xdr:twoCellAnchor editAs="absolute">
    <xdr:from>
      <xdr:col>0</xdr:col>
      <xdr:colOff>12700</xdr:colOff>
      <xdr:row>5</xdr:row>
      <xdr:rowOff>286808</xdr:rowOff>
    </xdr:from>
    <xdr:to>
      <xdr:col>1</xdr:col>
      <xdr:colOff>12700</xdr:colOff>
      <xdr:row>6</xdr:row>
      <xdr:rowOff>154518</xdr:rowOff>
    </xdr:to>
    <xdr:sp macro="" textlink="">
      <xdr:nvSpPr>
        <xdr:cNvPr id="9" name="Retângulo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/>
      </xdr:nvSpPr>
      <xdr:spPr>
        <a:xfrm>
          <a:off x="12700" y="1968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2. 5S</a:t>
          </a:r>
        </a:p>
      </xdr:txBody>
    </xdr:sp>
    <xdr:clientData/>
  </xdr:twoCellAnchor>
  <xdr:twoCellAnchor editAs="absolute">
    <xdr:from>
      <xdr:col>0</xdr:col>
      <xdr:colOff>12700</xdr:colOff>
      <xdr:row>6</xdr:row>
      <xdr:rowOff>218018</xdr:rowOff>
    </xdr:from>
    <xdr:to>
      <xdr:col>1</xdr:col>
      <xdr:colOff>12700</xdr:colOff>
      <xdr:row>7</xdr:row>
      <xdr:rowOff>91018</xdr:rowOff>
    </xdr:to>
    <xdr:sp macro="" textlink="">
      <xdr:nvSpPr>
        <xdr:cNvPr id="10" name="Retângulo 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/>
      </xdr:nvSpPr>
      <xdr:spPr>
        <a:xfrm>
          <a:off x="12700" y="2286000"/>
          <a:ext cx="1847850" cy="254000"/>
        </a:xfrm>
        <a:prstGeom prst="rect">
          <a:avLst/>
        </a:prstGeom>
        <a:solidFill>
          <a:schemeClr val="bg1">
            <a:lumMod val="100000"/>
          </a:schemeClr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rgbClr val="000000"/>
              </a:solidFill>
            </a:rPr>
            <a:t>3. Auditoria 5S</a:t>
          </a:r>
        </a:p>
      </xdr:txBody>
    </xdr:sp>
    <xdr:clientData/>
  </xdr:twoCellAnchor>
  <xdr:twoCellAnchor editAs="absolute">
    <xdr:from>
      <xdr:col>0</xdr:col>
      <xdr:colOff>12700</xdr:colOff>
      <xdr:row>7</xdr:row>
      <xdr:rowOff>154518</xdr:rowOff>
    </xdr:from>
    <xdr:to>
      <xdr:col>1</xdr:col>
      <xdr:colOff>12700</xdr:colOff>
      <xdr:row>8</xdr:row>
      <xdr:rowOff>244476</xdr:rowOff>
    </xdr:to>
    <xdr:sp macro="" textlink="">
      <xdr:nvSpPr>
        <xdr:cNvPr id="11" name="Retângulo 1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/>
      </xdr:nvSpPr>
      <xdr:spPr>
        <a:xfrm>
          <a:off x="12700" y="2603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4. Resultados Consolidados</a:t>
          </a:r>
        </a:p>
      </xdr:txBody>
    </xdr:sp>
    <xdr:clientData/>
  </xdr:twoCellAnchor>
  <xdr:twoCellAnchor editAs="absolute">
    <xdr:from>
      <xdr:col>0</xdr:col>
      <xdr:colOff>12700</xdr:colOff>
      <xdr:row>8</xdr:row>
      <xdr:rowOff>307976</xdr:rowOff>
    </xdr:from>
    <xdr:to>
      <xdr:col>1</xdr:col>
      <xdr:colOff>12700</xdr:colOff>
      <xdr:row>9</xdr:row>
      <xdr:rowOff>180976</xdr:rowOff>
    </xdr:to>
    <xdr:sp macro="" textlink="">
      <xdr:nvSpPr>
        <xdr:cNvPr id="12" name="Retângulo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/>
      </xdr:nvSpPr>
      <xdr:spPr>
        <a:xfrm>
          <a:off x="12700" y="2921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5. Relatório de impressão</a:t>
          </a:r>
        </a:p>
      </xdr:txBody>
    </xdr:sp>
    <xdr:clientData/>
  </xdr:twoCellAnchor>
  <xdr:twoCellAnchor editAs="absolute">
    <xdr:from>
      <xdr:col>0</xdr:col>
      <xdr:colOff>12700</xdr:colOff>
      <xdr:row>10</xdr:row>
      <xdr:rowOff>53976</xdr:rowOff>
    </xdr:from>
    <xdr:to>
      <xdr:col>1</xdr:col>
      <xdr:colOff>12700</xdr:colOff>
      <xdr:row>10</xdr:row>
      <xdr:rowOff>307976</xdr:rowOff>
    </xdr:to>
    <xdr:sp macro="" textlink="">
      <xdr:nvSpPr>
        <xdr:cNvPr id="13" name="Retângulo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/>
      </xdr:nvSpPr>
      <xdr:spPr>
        <a:xfrm>
          <a:off x="12700" y="3429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Dudas Frecuentes</a:t>
          </a:r>
        </a:p>
      </xdr:txBody>
    </xdr:sp>
    <xdr:clientData/>
  </xdr:twoCellAnchor>
  <xdr:twoCellAnchor editAs="absolute">
    <xdr:from>
      <xdr:col>0</xdr:col>
      <xdr:colOff>12700</xdr:colOff>
      <xdr:row>10</xdr:row>
      <xdr:rowOff>371476</xdr:rowOff>
    </xdr:from>
    <xdr:to>
      <xdr:col>1</xdr:col>
      <xdr:colOff>12700</xdr:colOff>
      <xdr:row>11</xdr:row>
      <xdr:rowOff>244476</xdr:rowOff>
    </xdr:to>
    <xdr:sp macro="" textlink="">
      <xdr:nvSpPr>
        <xdr:cNvPr id="14" name="Retângulo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/>
      </xdr:nvSpPr>
      <xdr:spPr>
        <a:xfrm>
          <a:off x="12700" y="3746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Sugestões para você</a:t>
          </a:r>
        </a:p>
      </xdr:txBody>
    </xdr:sp>
    <xdr:clientData/>
  </xdr:twoCellAnchor>
  <xdr:twoCellAnchor editAs="absolute">
    <xdr:from>
      <xdr:col>0</xdr:col>
      <xdr:colOff>12700</xdr:colOff>
      <xdr:row>11</xdr:row>
      <xdr:rowOff>307976</xdr:rowOff>
    </xdr:from>
    <xdr:to>
      <xdr:col>1</xdr:col>
      <xdr:colOff>12700</xdr:colOff>
      <xdr:row>12</xdr:row>
      <xdr:rowOff>180976</xdr:rowOff>
    </xdr:to>
    <xdr:sp macro="" textlink="">
      <xdr:nvSpPr>
        <xdr:cNvPr id="15" name="Retângulo 14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/>
      </xdr:nvSpPr>
      <xdr:spPr>
        <a:xfrm>
          <a:off x="12700" y="4064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Sobre la LUZ</a:t>
          </a:r>
        </a:p>
      </xdr:txBody>
    </xdr:sp>
    <xdr:clientData/>
  </xdr:twoCellAnchor>
  <xdr:twoCellAnchor editAs="absolute">
    <xdr:from>
      <xdr:col>2</xdr:col>
      <xdr:colOff>15875</xdr:colOff>
      <xdr:row>2</xdr:row>
      <xdr:rowOff>249767</xdr:rowOff>
    </xdr:from>
    <xdr:to>
      <xdr:col>2</xdr:col>
      <xdr:colOff>947208</xdr:colOff>
      <xdr:row>4</xdr:row>
      <xdr:rowOff>8467</xdr:rowOff>
    </xdr:to>
    <xdr:sp macro="" textlink="">
      <xdr:nvSpPr>
        <xdr:cNvPr id="16" name="Retângulo 1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/>
      </xdr:nvSpPr>
      <xdr:spPr>
        <a:xfrm>
          <a:off x="2264834" y="1239309"/>
          <a:ext cx="931333" cy="298450"/>
        </a:xfrm>
        <a:prstGeom prst="rect">
          <a:avLst/>
        </a:prstGeom>
        <a:solidFill>
          <a:srgbClr val="FF9900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1">
              <a:solidFill>
                <a:schemeClr val="bg1">
                  <a:lumMod val="100000"/>
                </a:schemeClr>
              </a:solidFill>
            </a:rPr>
            <a:t>Diário</a:t>
          </a:r>
        </a:p>
      </xdr:txBody>
    </xdr:sp>
    <xdr:clientData/>
  </xdr:twoCellAnchor>
  <xdr:twoCellAnchor editAs="absolute">
    <xdr:from>
      <xdr:col>2</xdr:col>
      <xdr:colOff>972608</xdr:colOff>
      <xdr:row>2</xdr:row>
      <xdr:rowOff>249767</xdr:rowOff>
    </xdr:from>
    <xdr:to>
      <xdr:col>2</xdr:col>
      <xdr:colOff>1903942</xdr:colOff>
      <xdr:row>4</xdr:row>
      <xdr:rowOff>8467</xdr:rowOff>
    </xdr:to>
    <xdr:sp macro="" textlink="">
      <xdr:nvSpPr>
        <xdr:cNvPr id="17" name="Retângulo 1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SpPr/>
      </xdr:nvSpPr>
      <xdr:spPr>
        <a:xfrm>
          <a:off x="3221567" y="1239309"/>
          <a:ext cx="931334" cy="298450"/>
        </a:xfrm>
        <a:prstGeom prst="rect">
          <a:avLst/>
        </a:prstGeom>
        <a:solidFill>
          <a:srgbClr val="6699C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>
              <a:solidFill>
                <a:schemeClr val="bg1">
                  <a:lumMod val="100000"/>
                </a:schemeClr>
              </a:solidFill>
            </a:rPr>
            <a:t>Semanal</a:t>
          </a:r>
        </a:p>
      </xdr:txBody>
    </xdr:sp>
    <xdr:clientData/>
  </xdr:twoCellAnchor>
  <xdr:twoCellAnchor editAs="absolute">
    <xdr:from>
      <xdr:col>2</xdr:col>
      <xdr:colOff>1929342</xdr:colOff>
      <xdr:row>2</xdr:row>
      <xdr:rowOff>249767</xdr:rowOff>
    </xdr:from>
    <xdr:to>
      <xdr:col>2</xdr:col>
      <xdr:colOff>2928408</xdr:colOff>
      <xdr:row>4</xdr:row>
      <xdr:rowOff>8467</xdr:rowOff>
    </xdr:to>
    <xdr:sp macro="" textlink="">
      <xdr:nvSpPr>
        <xdr:cNvPr id="18" name="Retângulo 1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SpPr/>
      </xdr:nvSpPr>
      <xdr:spPr>
        <a:xfrm>
          <a:off x="4178301" y="1239309"/>
          <a:ext cx="999066" cy="298450"/>
        </a:xfrm>
        <a:prstGeom prst="rect">
          <a:avLst/>
        </a:prstGeom>
        <a:solidFill>
          <a:srgbClr val="6699C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>
              <a:solidFill>
                <a:schemeClr val="bg1">
                  <a:lumMod val="100000"/>
                </a:schemeClr>
              </a:solidFill>
            </a:rPr>
            <a:t>Mensual</a:t>
          </a:r>
        </a:p>
      </xdr:txBody>
    </xdr:sp>
    <xdr:clientData/>
  </xdr:twoCellAnchor>
  <xdr:twoCellAnchor>
    <xdr:from>
      <xdr:col>2</xdr:col>
      <xdr:colOff>4664072</xdr:colOff>
      <xdr:row>0</xdr:row>
      <xdr:rowOff>89959</xdr:rowOff>
    </xdr:from>
    <xdr:to>
      <xdr:col>4</xdr:col>
      <xdr:colOff>433917</xdr:colOff>
      <xdr:row>0</xdr:row>
      <xdr:rowOff>455084</xdr:rowOff>
    </xdr:to>
    <xdr:sp macro="" textlink="">
      <xdr:nvSpPr>
        <xdr:cNvPr id="19" name="Retângulo: Cantos Arredondados 1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D143C3C6-BA7B-43FC-9D0E-9EDD7BDBED21}"/>
            </a:ext>
          </a:extLst>
        </xdr:cNvPr>
        <xdr:cNvSpPr/>
      </xdr:nvSpPr>
      <xdr:spPr>
        <a:xfrm>
          <a:off x="6913031" y="89959"/>
          <a:ext cx="2516719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134407</xdr:colOff>
      <xdr:row>1</xdr:row>
      <xdr:rowOff>60325</xdr:rowOff>
    </xdr:from>
    <xdr:to>
      <xdr:col>0</xdr:col>
      <xdr:colOff>1699682</xdr:colOff>
      <xdr:row>2</xdr:row>
      <xdr:rowOff>137112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7" y="621242"/>
          <a:ext cx="1565275" cy="505412"/>
        </a:xfrm>
        <a:prstGeom prst="rect">
          <a:avLst/>
        </a:prstGeom>
      </xdr:spPr>
    </xdr:pic>
    <xdr:clientData fLocksWithSheet="0"/>
  </xdr:twoCellAnchor>
  <xdr:twoCellAnchor editAs="absolute">
    <xdr:from>
      <xdr:col>0</xdr:col>
      <xdr:colOff>144991</xdr:colOff>
      <xdr:row>2</xdr:row>
      <xdr:rowOff>262470</xdr:rowOff>
    </xdr:from>
    <xdr:to>
      <xdr:col>0</xdr:col>
      <xdr:colOff>1710266</xdr:colOff>
      <xdr:row>2</xdr:row>
      <xdr:rowOff>262470</xdr:rowOff>
    </xdr:to>
    <xdr:cxnSp macro="">
      <xdr:nvCxnSpPr>
        <xdr:cNvPr id="4" name="Conector reto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CxnSpPr/>
      </xdr:nvCxnSpPr>
      <xdr:spPr>
        <a:xfrm>
          <a:off x="144991" y="1252012"/>
          <a:ext cx="1565275" cy="0"/>
        </a:xfrm>
        <a:prstGeom prst="line">
          <a:avLst/>
        </a:prstGeom>
        <a:ln>
          <a:solidFill>
            <a:srgbClr val="76717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0</xdr:col>
      <xdr:colOff>152400</xdr:colOff>
      <xdr:row>9</xdr:row>
      <xdr:rowOff>325614</xdr:rowOff>
    </xdr:from>
    <xdr:to>
      <xdr:col>0</xdr:col>
      <xdr:colOff>1717675</xdr:colOff>
      <xdr:row>9</xdr:row>
      <xdr:rowOff>325614</xdr:rowOff>
    </xdr:to>
    <xdr:cxnSp macro="">
      <xdr:nvCxnSpPr>
        <xdr:cNvPr id="6" name="Conector reto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CxnSpPr/>
      </xdr:nvCxnSpPr>
      <xdr:spPr>
        <a:xfrm>
          <a:off x="152400" y="3302000"/>
          <a:ext cx="1565275" cy="0"/>
        </a:xfrm>
        <a:prstGeom prst="line">
          <a:avLst/>
        </a:prstGeom>
        <a:ln>
          <a:solidFill>
            <a:srgbClr val="76717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0</xdr:col>
      <xdr:colOff>12700</xdr:colOff>
      <xdr:row>3</xdr:row>
      <xdr:rowOff>78669</xdr:rowOff>
    </xdr:from>
    <xdr:to>
      <xdr:col>1</xdr:col>
      <xdr:colOff>12700</xdr:colOff>
      <xdr:row>4</xdr:row>
      <xdr:rowOff>62794</xdr:rowOff>
    </xdr:to>
    <xdr:sp macro="" textlink="">
      <xdr:nvSpPr>
        <xdr:cNvPr id="7" name="Retângulo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/>
      </xdr:nvSpPr>
      <xdr:spPr>
        <a:xfrm>
          <a:off x="12700" y="1333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Início</a:t>
          </a:r>
        </a:p>
      </xdr:txBody>
    </xdr:sp>
    <xdr:clientData/>
  </xdr:twoCellAnchor>
  <xdr:twoCellAnchor editAs="absolute">
    <xdr:from>
      <xdr:col>0</xdr:col>
      <xdr:colOff>12700</xdr:colOff>
      <xdr:row>4</xdr:row>
      <xdr:rowOff>131586</xdr:rowOff>
    </xdr:from>
    <xdr:to>
      <xdr:col>1</xdr:col>
      <xdr:colOff>12700</xdr:colOff>
      <xdr:row>5</xdr:row>
      <xdr:rowOff>225073</xdr:rowOff>
    </xdr:to>
    <xdr:sp macro="" textlink="">
      <xdr:nvSpPr>
        <xdr:cNvPr id="8" name="Retângulo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/>
      </xdr:nvSpPr>
      <xdr:spPr>
        <a:xfrm>
          <a:off x="12700" y="1651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1. Catastro</a:t>
          </a:r>
        </a:p>
      </xdr:txBody>
    </xdr:sp>
    <xdr:clientData/>
  </xdr:twoCellAnchor>
  <xdr:twoCellAnchor editAs="absolute">
    <xdr:from>
      <xdr:col>0</xdr:col>
      <xdr:colOff>12700</xdr:colOff>
      <xdr:row>5</xdr:row>
      <xdr:rowOff>288573</xdr:rowOff>
    </xdr:from>
    <xdr:to>
      <xdr:col>1</xdr:col>
      <xdr:colOff>12700</xdr:colOff>
      <xdr:row>7</xdr:row>
      <xdr:rowOff>8114</xdr:rowOff>
    </xdr:to>
    <xdr:sp macro="" textlink="">
      <xdr:nvSpPr>
        <xdr:cNvPr id="9" name="Retângulo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/>
      </xdr:nvSpPr>
      <xdr:spPr>
        <a:xfrm>
          <a:off x="12700" y="1968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2. 5S</a:t>
          </a:r>
        </a:p>
      </xdr:txBody>
    </xdr:sp>
    <xdr:clientData/>
  </xdr:twoCellAnchor>
  <xdr:twoCellAnchor editAs="absolute">
    <xdr:from>
      <xdr:col>0</xdr:col>
      <xdr:colOff>12700</xdr:colOff>
      <xdr:row>7</xdr:row>
      <xdr:rowOff>71614</xdr:rowOff>
    </xdr:from>
    <xdr:to>
      <xdr:col>1</xdr:col>
      <xdr:colOff>12700</xdr:colOff>
      <xdr:row>7</xdr:row>
      <xdr:rowOff>325614</xdr:rowOff>
    </xdr:to>
    <xdr:sp macro="" textlink="">
      <xdr:nvSpPr>
        <xdr:cNvPr id="10" name="Retângulo 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SpPr/>
      </xdr:nvSpPr>
      <xdr:spPr>
        <a:xfrm>
          <a:off x="12700" y="2286000"/>
          <a:ext cx="1847850" cy="254000"/>
        </a:xfrm>
        <a:prstGeom prst="rect">
          <a:avLst/>
        </a:prstGeom>
        <a:solidFill>
          <a:schemeClr val="bg1">
            <a:lumMod val="100000"/>
          </a:schemeClr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rgbClr val="000000"/>
              </a:solidFill>
            </a:rPr>
            <a:t>3. Auditoria 5S</a:t>
          </a:r>
        </a:p>
      </xdr:txBody>
    </xdr:sp>
    <xdr:clientData/>
  </xdr:twoCellAnchor>
  <xdr:twoCellAnchor editAs="absolute">
    <xdr:from>
      <xdr:col>0</xdr:col>
      <xdr:colOff>12700</xdr:colOff>
      <xdr:row>8</xdr:row>
      <xdr:rowOff>8114</xdr:rowOff>
    </xdr:from>
    <xdr:to>
      <xdr:col>1</xdr:col>
      <xdr:colOff>12700</xdr:colOff>
      <xdr:row>8</xdr:row>
      <xdr:rowOff>262114</xdr:rowOff>
    </xdr:to>
    <xdr:sp macro="" textlink="">
      <xdr:nvSpPr>
        <xdr:cNvPr id="11" name="Retângulo 1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/>
      </xdr:nvSpPr>
      <xdr:spPr>
        <a:xfrm>
          <a:off x="12700" y="2603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4. Resultados Consolidados</a:t>
          </a:r>
        </a:p>
      </xdr:txBody>
    </xdr:sp>
    <xdr:clientData/>
  </xdr:twoCellAnchor>
  <xdr:twoCellAnchor editAs="absolute">
    <xdr:from>
      <xdr:col>0</xdr:col>
      <xdr:colOff>12700</xdr:colOff>
      <xdr:row>8</xdr:row>
      <xdr:rowOff>325614</xdr:rowOff>
    </xdr:from>
    <xdr:to>
      <xdr:col>1</xdr:col>
      <xdr:colOff>12700</xdr:colOff>
      <xdr:row>9</xdr:row>
      <xdr:rowOff>198614</xdr:rowOff>
    </xdr:to>
    <xdr:sp macro="" textlink="">
      <xdr:nvSpPr>
        <xdr:cNvPr id="12" name="Retângulo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SpPr/>
      </xdr:nvSpPr>
      <xdr:spPr>
        <a:xfrm>
          <a:off x="12700" y="2921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5. Relatório de impressão</a:t>
          </a:r>
        </a:p>
      </xdr:txBody>
    </xdr:sp>
    <xdr:clientData/>
  </xdr:twoCellAnchor>
  <xdr:twoCellAnchor editAs="absolute">
    <xdr:from>
      <xdr:col>0</xdr:col>
      <xdr:colOff>12700</xdr:colOff>
      <xdr:row>10</xdr:row>
      <xdr:rowOff>71614</xdr:rowOff>
    </xdr:from>
    <xdr:to>
      <xdr:col>1</xdr:col>
      <xdr:colOff>12700</xdr:colOff>
      <xdr:row>10</xdr:row>
      <xdr:rowOff>325614</xdr:rowOff>
    </xdr:to>
    <xdr:sp macro="" textlink="">
      <xdr:nvSpPr>
        <xdr:cNvPr id="13" name="Retângulo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SpPr/>
      </xdr:nvSpPr>
      <xdr:spPr>
        <a:xfrm>
          <a:off x="12700" y="3429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Dudas Frecuentes</a:t>
          </a:r>
        </a:p>
      </xdr:txBody>
    </xdr:sp>
    <xdr:clientData/>
  </xdr:twoCellAnchor>
  <xdr:twoCellAnchor editAs="absolute">
    <xdr:from>
      <xdr:col>0</xdr:col>
      <xdr:colOff>12700</xdr:colOff>
      <xdr:row>11</xdr:row>
      <xdr:rowOff>8114</xdr:rowOff>
    </xdr:from>
    <xdr:to>
      <xdr:col>1</xdr:col>
      <xdr:colOff>12700</xdr:colOff>
      <xdr:row>11</xdr:row>
      <xdr:rowOff>262114</xdr:rowOff>
    </xdr:to>
    <xdr:sp macro="" textlink="">
      <xdr:nvSpPr>
        <xdr:cNvPr id="14" name="Retângulo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SpPr/>
      </xdr:nvSpPr>
      <xdr:spPr>
        <a:xfrm>
          <a:off x="12700" y="37465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Sugestões para você</a:t>
          </a:r>
        </a:p>
      </xdr:txBody>
    </xdr:sp>
    <xdr:clientData/>
  </xdr:twoCellAnchor>
  <xdr:twoCellAnchor editAs="absolute">
    <xdr:from>
      <xdr:col>0</xdr:col>
      <xdr:colOff>12700</xdr:colOff>
      <xdr:row>11</xdr:row>
      <xdr:rowOff>325614</xdr:rowOff>
    </xdr:from>
    <xdr:to>
      <xdr:col>1</xdr:col>
      <xdr:colOff>12700</xdr:colOff>
      <xdr:row>12</xdr:row>
      <xdr:rowOff>198614</xdr:rowOff>
    </xdr:to>
    <xdr:sp macro="" textlink="">
      <xdr:nvSpPr>
        <xdr:cNvPr id="15" name="Retângulo 14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SpPr/>
      </xdr:nvSpPr>
      <xdr:spPr>
        <a:xfrm>
          <a:off x="12700" y="4064000"/>
          <a:ext cx="184785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indent="0" algn="l"/>
          <a:r>
            <a:rPr lang="pt-BR" sz="1100">
              <a:solidFill>
                <a:schemeClr val="bg1">
                  <a:lumMod val="100000"/>
                </a:schemeClr>
              </a:solidFill>
              <a:latin typeface="+mn-lt"/>
              <a:ea typeface="+mn-ea"/>
              <a:cs typeface="+mn-cs"/>
            </a:rPr>
            <a:t>Sobre la LUZ</a:t>
          </a:r>
        </a:p>
      </xdr:txBody>
    </xdr:sp>
    <xdr:clientData/>
  </xdr:twoCellAnchor>
  <xdr:twoCellAnchor editAs="absolute">
    <xdr:from>
      <xdr:col>2</xdr:col>
      <xdr:colOff>15875</xdr:colOff>
      <xdr:row>2</xdr:row>
      <xdr:rowOff>249768</xdr:rowOff>
    </xdr:from>
    <xdr:to>
      <xdr:col>2</xdr:col>
      <xdr:colOff>947208</xdr:colOff>
      <xdr:row>4</xdr:row>
      <xdr:rowOff>8468</xdr:rowOff>
    </xdr:to>
    <xdr:sp macro="" textlink="">
      <xdr:nvSpPr>
        <xdr:cNvPr id="16" name="Retângulo 1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SpPr/>
      </xdr:nvSpPr>
      <xdr:spPr>
        <a:xfrm>
          <a:off x="2264834" y="1239310"/>
          <a:ext cx="931333" cy="298450"/>
        </a:xfrm>
        <a:prstGeom prst="rect">
          <a:avLst/>
        </a:prstGeom>
        <a:solidFill>
          <a:srgbClr val="6699C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>
              <a:solidFill>
                <a:schemeClr val="bg1">
                  <a:lumMod val="100000"/>
                </a:schemeClr>
              </a:solidFill>
            </a:rPr>
            <a:t>Diário</a:t>
          </a:r>
        </a:p>
      </xdr:txBody>
    </xdr:sp>
    <xdr:clientData/>
  </xdr:twoCellAnchor>
  <xdr:twoCellAnchor editAs="absolute">
    <xdr:from>
      <xdr:col>2</xdr:col>
      <xdr:colOff>972608</xdr:colOff>
      <xdr:row>2</xdr:row>
      <xdr:rowOff>249768</xdr:rowOff>
    </xdr:from>
    <xdr:to>
      <xdr:col>2</xdr:col>
      <xdr:colOff>1903942</xdr:colOff>
      <xdr:row>4</xdr:row>
      <xdr:rowOff>8468</xdr:rowOff>
    </xdr:to>
    <xdr:sp macro="" textlink="">
      <xdr:nvSpPr>
        <xdr:cNvPr id="17" name="Retângulo 1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900-000011000000}"/>
            </a:ext>
          </a:extLst>
        </xdr:cNvPr>
        <xdr:cNvSpPr/>
      </xdr:nvSpPr>
      <xdr:spPr>
        <a:xfrm>
          <a:off x="3221567" y="1239310"/>
          <a:ext cx="931334" cy="298450"/>
        </a:xfrm>
        <a:prstGeom prst="rect">
          <a:avLst/>
        </a:prstGeom>
        <a:solidFill>
          <a:srgbClr val="FF9900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1">
              <a:solidFill>
                <a:schemeClr val="bg1">
                  <a:lumMod val="100000"/>
                </a:schemeClr>
              </a:solidFill>
            </a:rPr>
            <a:t>Semanal</a:t>
          </a:r>
        </a:p>
      </xdr:txBody>
    </xdr:sp>
    <xdr:clientData/>
  </xdr:twoCellAnchor>
  <xdr:twoCellAnchor editAs="absolute">
    <xdr:from>
      <xdr:col>2</xdr:col>
      <xdr:colOff>1929342</xdr:colOff>
      <xdr:row>2</xdr:row>
      <xdr:rowOff>249768</xdr:rowOff>
    </xdr:from>
    <xdr:to>
      <xdr:col>2</xdr:col>
      <xdr:colOff>2928408</xdr:colOff>
      <xdr:row>4</xdr:row>
      <xdr:rowOff>8468</xdr:rowOff>
    </xdr:to>
    <xdr:sp macro="" textlink="">
      <xdr:nvSpPr>
        <xdr:cNvPr id="18" name="Retângulo 1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900-000012000000}"/>
            </a:ext>
          </a:extLst>
        </xdr:cNvPr>
        <xdr:cNvSpPr/>
      </xdr:nvSpPr>
      <xdr:spPr>
        <a:xfrm>
          <a:off x="4178301" y="1239310"/>
          <a:ext cx="999066" cy="298450"/>
        </a:xfrm>
        <a:prstGeom prst="rect">
          <a:avLst/>
        </a:prstGeom>
        <a:solidFill>
          <a:srgbClr val="6699C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>
              <a:solidFill>
                <a:schemeClr val="bg1">
                  <a:lumMod val="100000"/>
                </a:schemeClr>
              </a:solidFill>
            </a:rPr>
            <a:t>Mensual</a:t>
          </a:r>
        </a:p>
      </xdr:txBody>
    </xdr:sp>
    <xdr:clientData/>
  </xdr:twoCellAnchor>
  <xdr:twoCellAnchor>
    <xdr:from>
      <xdr:col>6</xdr:col>
      <xdr:colOff>346072</xdr:colOff>
      <xdr:row>0</xdr:row>
      <xdr:rowOff>89959</xdr:rowOff>
    </xdr:from>
    <xdr:to>
      <xdr:col>8</xdr:col>
      <xdr:colOff>15874</xdr:colOff>
      <xdr:row>0</xdr:row>
      <xdr:rowOff>455084</xdr:rowOff>
    </xdr:to>
    <xdr:sp macro="" textlink="">
      <xdr:nvSpPr>
        <xdr:cNvPr id="19" name="Retângulo: Cantos Arredondados 1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798C2A28-6841-494B-A365-3EDD50B40E45}"/>
            </a:ext>
          </a:extLst>
        </xdr:cNvPr>
        <xdr:cNvSpPr/>
      </xdr:nvSpPr>
      <xdr:spPr>
        <a:xfrm>
          <a:off x="7070722" y="89959"/>
          <a:ext cx="1908177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hyperlink" Target="http://luz.vc/ferramentas/planilhas-prontas/planilha-de-controle-de-estoque-excel/?utm_source=referral&amp;utm_medium=produtos&amp;utm_campaign=5s" TargetMode="External"/><Relationship Id="rId3" Type="http://schemas.openxmlformats.org/officeDocument/2006/relationships/hyperlink" Target="http://luz.vc/ferramentas/planilhas-avancadas/planilha-de-fluxo-de-caixa-avancado/?utm_source=referral&amp;utm_medium=produtos&amp;utm_campaign=5s" TargetMode="External"/><Relationship Id="rId7" Type="http://schemas.openxmlformats.org/officeDocument/2006/relationships/hyperlink" Target="http://luz.vc/ferramentas/planilhas-prontas/planilha-de-controle-de-estoque-excel/?utm_source=referral&amp;utm_medium=produtos&amp;utm_campaign=5s" TargetMode="External"/><Relationship Id="rId2" Type="http://schemas.openxmlformats.org/officeDocument/2006/relationships/hyperlink" Target="http://luz.vc/ferramentas/planilhas-prontas/planilha-de-plano-de-negocios-excel/?utm_source=referral&amp;utm_medium=produtos&amp;utm_campaign=5s" TargetMode="External"/><Relationship Id="rId1" Type="http://schemas.openxmlformats.org/officeDocument/2006/relationships/hyperlink" Target="http://luz.vc/ferramentas/planilhas-prontas/planilha-de-plano-de-negocios-excel/?utm_source=referral&amp;utm_medium=produtos&amp;utm_campaign=5s" TargetMode="External"/><Relationship Id="rId6" Type="http://schemas.openxmlformats.org/officeDocument/2006/relationships/hyperlink" Target="http://luz.vc/ferramentas/planilhas-prontas/planilha-ciclo-pdca/?utm_source=referral&amp;utm_medium=produtos&amp;utm_campaign=5s" TargetMode="External"/><Relationship Id="rId11" Type="http://schemas.openxmlformats.org/officeDocument/2006/relationships/drawing" Target="../drawings/drawing14.xml"/><Relationship Id="rId5" Type="http://schemas.openxmlformats.org/officeDocument/2006/relationships/hyperlink" Target="http://luz.vc/ferramentas/planilhas-prontas/planilha-ciclo-pdca/?utm_source=referral&amp;utm_medium=produtos&amp;utm_campaign=5s" TargetMode="External"/><Relationship Id="rId10" Type="http://schemas.openxmlformats.org/officeDocument/2006/relationships/hyperlink" Target="http://luz.vc/ferramentas/planilhas-prontas/planilha-de-diagrama-de-ishikawa/?utm_source=referral&amp;utm_medium=produtos&amp;utm_campaign=5s" TargetMode="External"/><Relationship Id="rId4" Type="http://schemas.openxmlformats.org/officeDocument/2006/relationships/hyperlink" Target="http://luz.vc/ferramentas/planilhas-avancadas/planilha-de-fluxo-de-caixa-avancado/?utm_source=referral&amp;utm_medium=produtos&amp;utm_campaign=5s" TargetMode="External"/><Relationship Id="rId9" Type="http://schemas.openxmlformats.org/officeDocument/2006/relationships/hyperlink" Target="http://luz.vc/ferramentas/planilhas-prontas/planilha-de-diagrama-de-ishikawa/?utm_source=referral&amp;utm_medium=produtos&amp;utm_campaign=5s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M102"/>
  <sheetViews>
    <sheetView showGridLines="0" zoomScale="90" zoomScaleNormal="90" workbookViewId="0">
      <selection activeCell="C7" sqref="C7"/>
    </sheetView>
  </sheetViews>
  <sheetFormatPr defaultColWidth="8.88671875" defaultRowHeight="14.4" zeroHeight="1" x14ac:dyDescent="0.3"/>
  <cols>
    <col min="1" max="1" width="27.6640625" style="1" customWidth="1"/>
    <col min="2" max="2" width="3.88671875" customWidth="1"/>
    <col min="3" max="13" width="15.6640625" customWidth="1"/>
  </cols>
  <sheetData>
    <row r="1" spans="3:13" s="63" customFormat="1" ht="44.25" customHeight="1" x14ac:dyDescent="0.3">
      <c r="C1" s="64" t="s">
        <v>192</v>
      </c>
      <c r="E1" s="65"/>
      <c r="F1" s="65"/>
    </row>
    <row r="2" spans="3:13" ht="34.200000000000003" customHeight="1" x14ac:dyDescent="0.7">
      <c r="C2" s="11" t="s">
        <v>41</v>
      </c>
    </row>
    <row r="3" spans="3:13" ht="64.5" customHeight="1" x14ac:dyDescent="1.1000000000000001">
      <c r="C3" s="12" t="s">
        <v>53</v>
      </c>
    </row>
    <row r="4" spans="3:13" ht="54.75" customHeight="1" x14ac:dyDescent="0.3">
      <c r="C4" s="75" t="s">
        <v>186</v>
      </c>
      <c r="D4" s="75"/>
      <c r="E4" s="75"/>
      <c r="F4" s="75"/>
      <c r="G4" s="75"/>
      <c r="H4" s="75"/>
      <c r="I4" s="75"/>
      <c r="J4" s="75"/>
      <c r="K4" s="75"/>
      <c r="L4" s="75"/>
      <c r="M4" s="75"/>
    </row>
    <row r="5" spans="3:13" ht="30" customHeight="1" x14ac:dyDescent="0.3">
      <c r="C5" s="13" t="s">
        <v>42</v>
      </c>
      <c r="D5" s="3"/>
      <c r="E5" s="3"/>
      <c r="F5" s="3"/>
      <c r="G5" s="3"/>
      <c r="H5" s="3"/>
      <c r="I5" s="3"/>
      <c r="J5" s="3"/>
      <c r="K5" s="3"/>
      <c r="L5" s="3"/>
      <c r="M5" s="3"/>
    </row>
    <row r="6" spans="3:13" ht="42" customHeight="1" x14ac:dyDescent="0.3">
      <c r="C6" s="74" t="s">
        <v>43</v>
      </c>
      <c r="D6" s="74"/>
      <c r="E6" s="74"/>
      <c r="F6" s="74"/>
      <c r="G6" s="74"/>
      <c r="H6" s="74"/>
      <c r="I6" s="3"/>
      <c r="J6" s="3"/>
      <c r="K6" s="3"/>
      <c r="L6" s="3"/>
      <c r="M6" s="3"/>
    </row>
    <row r="7" spans="3:13" ht="30" customHeight="1" x14ac:dyDescent="0.3">
      <c r="C7" s="14" t="s">
        <v>44</v>
      </c>
      <c r="D7" s="15" t="s">
        <v>45</v>
      </c>
    </row>
    <row r="8" spans="3:13" ht="48" customHeight="1" x14ac:dyDescent="0.3">
      <c r="C8" s="74" t="s">
        <v>142</v>
      </c>
      <c r="D8" s="74"/>
      <c r="E8" s="74"/>
      <c r="F8" s="74"/>
      <c r="G8" s="74"/>
      <c r="H8" s="74"/>
      <c r="I8" s="74"/>
    </row>
    <row r="9" spans="3:13" ht="30" customHeight="1" x14ac:dyDescent="0.3"/>
    <row r="10" spans="3:13" ht="30" customHeight="1" x14ac:dyDescent="0.3">
      <c r="C10" s="14" t="s">
        <v>46</v>
      </c>
      <c r="D10" s="15" t="s">
        <v>26</v>
      </c>
    </row>
    <row r="11" spans="3:13" ht="48" customHeight="1" x14ac:dyDescent="0.3">
      <c r="C11" s="74" t="s">
        <v>143</v>
      </c>
      <c r="D11" s="74"/>
      <c r="E11" s="74"/>
      <c r="F11" s="74"/>
      <c r="G11" s="74"/>
      <c r="H11" s="74"/>
      <c r="I11" s="74"/>
    </row>
    <row r="12" spans="3:13" ht="30" customHeight="1" x14ac:dyDescent="0.3"/>
    <row r="13" spans="3:13" ht="30" customHeight="1" x14ac:dyDescent="0.3">
      <c r="C13" s="14" t="s">
        <v>47</v>
      </c>
      <c r="D13" s="15" t="s">
        <v>48</v>
      </c>
    </row>
    <row r="14" spans="3:13" ht="44.1" customHeight="1" x14ac:dyDescent="0.3">
      <c r="C14" s="74" t="s">
        <v>144</v>
      </c>
      <c r="D14" s="74"/>
      <c r="E14" s="74"/>
      <c r="F14" s="74"/>
      <c r="G14" s="74"/>
      <c r="H14" s="74"/>
      <c r="I14" s="74"/>
    </row>
    <row r="15" spans="3:13" ht="30" customHeight="1" x14ac:dyDescent="0.3"/>
    <row r="16" spans="3:13" ht="30" customHeight="1" x14ac:dyDescent="0.3">
      <c r="C16" s="14" t="s">
        <v>49</v>
      </c>
      <c r="D16" s="15" t="s">
        <v>50</v>
      </c>
    </row>
    <row r="17" spans="3:9" ht="48" customHeight="1" x14ac:dyDescent="0.3">
      <c r="C17" s="74" t="s">
        <v>145</v>
      </c>
      <c r="D17" s="74"/>
      <c r="E17" s="74"/>
      <c r="F17" s="74"/>
      <c r="G17" s="74"/>
      <c r="H17" s="74"/>
      <c r="I17" s="74"/>
    </row>
    <row r="18" spans="3:9" ht="30" customHeight="1" x14ac:dyDescent="0.3"/>
    <row r="19" spans="3:9" ht="30" customHeight="1" x14ac:dyDescent="0.3">
      <c r="C19" s="14" t="s">
        <v>51</v>
      </c>
      <c r="D19" s="15" t="s">
        <v>52</v>
      </c>
    </row>
    <row r="20" spans="3:9" ht="48" customHeight="1" x14ac:dyDescent="0.3">
      <c r="C20" s="74" t="s">
        <v>146</v>
      </c>
      <c r="D20" s="74"/>
      <c r="E20" s="74"/>
      <c r="F20" s="74"/>
      <c r="G20" s="74"/>
      <c r="H20" s="74"/>
      <c r="I20" s="74"/>
    </row>
    <row r="21" spans="3:9" ht="30" customHeight="1" x14ac:dyDescent="0.3"/>
    <row r="22" spans="3:9" ht="30" customHeight="1" x14ac:dyDescent="0.3"/>
    <row r="23" spans="3:9" ht="30" customHeight="1" x14ac:dyDescent="0.3"/>
    <row r="24" spans="3:9" ht="30" customHeight="1" x14ac:dyDescent="0.3"/>
    <row r="25" spans="3:9" ht="30" customHeight="1" x14ac:dyDescent="0.3"/>
    <row r="26" spans="3:9" ht="30" customHeight="1" x14ac:dyDescent="0.3"/>
    <row r="27" spans="3:9" ht="30" customHeight="1" x14ac:dyDescent="0.3"/>
    <row r="28" spans="3:9" ht="30" customHeight="1" x14ac:dyDescent="0.3"/>
    <row r="29" spans="3:9" ht="30" customHeight="1" x14ac:dyDescent="0.3"/>
    <row r="30" spans="3:9" ht="30" customHeight="1" x14ac:dyDescent="0.3"/>
    <row r="31" spans="3:9" ht="30" customHeight="1" x14ac:dyDescent="0.3"/>
    <row r="32" spans="3:9" ht="30" customHeight="1" x14ac:dyDescent="0.3"/>
    <row r="33" ht="30" customHeight="1" x14ac:dyDescent="0.3"/>
    <row r="34" ht="30" customHeight="1" x14ac:dyDescent="0.3"/>
    <row r="35" ht="30" customHeight="1" x14ac:dyDescent="0.3"/>
    <row r="36" ht="30" customHeight="1" x14ac:dyDescent="0.3"/>
    <row r="37" ht="30" customHeight="1" x14ac:dyDescent="0.3"/>
    <row r="38" ht="30" customHeight="1" x14ac:dyDescent="0.3"/>
    <row r="39" ht="30" customHeight="1" x14ac:dyDescent="0.3"/>
    <row r="40" ht="30" customHeight="1" x14ac:dyDescent="0.3"/>
    <row r="41" ht="30" customHeight="1" x14ac:dyDescent="0.3"/>
    <row r="42" ht="30" customHeight="1" x14ac:dyDescent="0.3"/>
    <row r="43" ht="30" customHeight="1" x14ac:dyDescent="0.3"/>
    <row r="44" ht="30" customHeight="1" x14ac:dyDescent="0.3"/>
    <row r="45" ht="30" customHeight="1" x14ac:dyDescent="0.3"/>
    <row r="46" ht="30" customHeight="1" x14ac:dyDescent="0.3"/>
    <row r="47" ht="30" customHeight="1" x14ac:dyDescent="0.3"/>
    <row r="48" ht="30" customHeight="1" x14ac:dyDescent="0.3"/>
    <row r="49" ht="30" customHeight="1" x14ac:dyDescent="0.3"/>
    <row r="50" ht="30" customHeight="1" x14ac:dyDescent="0.3"/>
    <row r="51" ht="30" customHeight="1" x14ac:dyDescent="0.3"/>
    <row r="52" ht="30" customHeight="1" x14ac:dyDescent="0.3"/>
    <row r="53" ht="30" customHeight="1" x14ac:dyDescent="0.3"/>
    <row r="54" ht="30" customHeight="1" x14ac:dyDescent="0.3"/>
    <row r="55" ht="30" customHeight="1" x14ac:dyDescent="0.3"/>
    <row r="56" ht="30" customHeight="1" x14ac:dyDescent="0.3"/>
    <row r="57" ht="30" customHeight="1" x14ac:dyDescent="0.3"/>
    <row r="58" ht="30" customHeight="1" x14ac:dyDescent="0.3"/>
    <row r="59" ht="30" customHeight="1" x14ac:dyDescent="0.3"/>
    <row r="60" ht="30" customHeight="1" x14ac:dyDescent="0.3"/>
    <row r="61" ht="30" customHeight="1" x14ac:dyDescent="0.3"/>
    <row r="62" ht="30" customHeight="1" x14ac:dyDescent="0.3"/>
    <row r="63" ht="30" customHeight="1" x14ac:dyDescent="0.3"/>
    <row r="64" ht="30" customHeight="1" x14ac:dyDescent="0.3"/>
    <row r="65" ht="30" customHeight="1" x14ac:dyDescent="0.3"/>
    <row r="66" ht="30" customHeight="1" x14ac:dyDescent="0.3"/>
    <row r="67" ht="30" customHeight="1" x14ac:dyDescent="0.3"/>
    <row r="68" ht="30" customHeight="1" x14ac:dyDescent="0.3"/>
    <row r="69" ht="30" customHeight="1" x14ac:dyDescent="0.3"/>
    <row r="70" ht="30" customHeight="1" x14ac:dyDescent="0.3"/>
    <row r="71" ht="30" customHeight="1" x14ac:dyDescent="0.3"/>
    <row r="72" ht="30" customHeight="1" x14ac:dyDescent="0.3"/>
    <row r="73" ht="30" customHeight="1" x14ac:dyDescent="0.3"/>
    <row r="74" ht="30" customHeight="1" x14ac:dyDescent="0.3"/>
    <row r="75" ht="30" customHeight="1" x14ac:dyDescent="0.3"/>
    <row r="76" ht="30" customHeight="1" x14ac:dyDescent="0.3"/>
    <row r="77" ht="30" customHeight="1" x14ac:dyDescent="0.3"/>
    <row r="78" ht="30" customHeight="1" x14ac:dyDescent="0.3"/>
    <row r="79" ht="30" customHeight="1" x14ac:dyDescent="0.3"/>
    <row r="80" ht="30" customHeight="1" x14ac:dyDescent="0.3"/>
    <row r="81" ht="30" customHeight="1" x14ac:dyDescent="0.3"/>
    <row r="82" ht="30" customHeight="1" x14ac:dyDescent="0.3"/>
    <row r="83" ht="30" customHeight="1" x14ac:dyDescent="0.3"/>
    <row r="84" ht="30" customHeight="1" x14ac:dyDescent="0.3"/>
    <row r="85" ht="30" customHeight="1" x14ac:dyDescent="0.3"/>
    <row r="86" ht="30" customHeight="1" x14ac:dyDescent="0.3"/>
    <row r="87" ht="30" customHeight="1" x14ac:dyDescent="0.3"/>
    <row r="88" ht="30" customHeight="1" x14ac:dyDescent="0.3"/>
    <row r="89" ht="30" customHeight="1" x14ac:dyDescent="0.3"/>
    <row r="90" ht="30" customHeight="1" x14ac:dyDescent="0.3"/>
    <row r="91" ht="30" customHeight="1" x14ac:dyDescent="0.3"/>
    <row r="92" x14ac:dyDescent="0.3"/>
    <row r="93" x14ac:dyDescent="0.3"/>
    <row r="94" x14ac:dyDescent="0.3"/>
    <row r="95" x14ac:dyDescent="0.3"/>
    <row r="96" x14ac:dyDescent="0.3"/>
    <row r="97" x14ac:dyDescent="0.3"/>
    <row r="98" x14ac:dyDescent="0.3"/>
    <row r="99" x14ac:dyDescent="0.3"/>
    <row r="100" x14ac:dyDescent="0.3"/>
    <row r="101" x14ac:dyDescent="0.3"/>
    <row r="102" x14ac:dyDescent="0.3"/>
  </sheetData>
  <sheetProtection algorithmName="SHA-512" hashValue="zX9q9Wxq4ACZhObvbDWom9ZzTDsdaB8LA1tlZcVoV34VjBQWLIJqA/wRkn8LqEl8RGIhp2Uu8Z9szwhLvZfIog==" saltValue="OhG2kusFOHIbZY3KyQWfPQ==" spinCount="100000" sheet="1" objects="1" scenarios="1" formatCells="0" formatColumns="0" formatRows="0" selectLockedCells="1"/>
  <mergeCells count="7">
    <mergeCell ref="C17:I17"/>
    <mergeCell ref="C20:I20"/>
    <mergeCell ref="C14:I14"/>
    <mergeCell ref="C4:M4"/>
    <mergeCell ref="C6:H6"/>
    <mergeCell ref="C8:I8"/>
    <mergeCell ref="C11:I11"/>
  </mergeCells>
  <hyperlinks>
    <hyperlink ref="C7" location="'CAD-F'!B1" display="http://www.globo.com" xr:uid="{00000000-0004-0000-0000-000000000000}"/>
    <hyperlink ref="C10" location="'S-U'!B1" display="http://www.globo.com" xr:uid="{00000000-0004-0000-0000-000001000000}"/>
    <hyperlink ref="C13" location="'A-D'!B1" display="http://www.globo.com" xr:uid="{00000000-0004-0000-0000-000002000000}"/>
    <hyperlink ref="C16" location="'RC'!B1" display="http://www.globo.com" xr:uid="{00000000-0004-0000-0000-000003000000}"/>
    <hyperlink ref="C19" location="'RI'!B1" display="http://www.globo.com" xr:uid="{00000000-0004-0000-0000-000004000000}"/>
  </hyperlinks>
  <pageMargins left="0.511811024" right="0.511811024" top="0.78740157499999996" bottom="0.78740157499999996" header="0.31496062000000002" footer="0.31496062000000002"/>
  <pageSetup paperSize="9" orientation="landscape" horizontalDpi="0" verticalDpi="0"/>
  <headerFooter>
    <oddFooter>&amp;C_x000D_&amp;1#&amp;"Calibri"&amp;9&amp;KFFFF00 Wiwynn Confidential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Planilha11"/>
  <dimension ref="A1:AD103"/>
  <sheetViews>
    <sheetView showGridLines="0" zoomScale="90" zoomScaleNormal="90" workbookViewId="0">
      <selection activeCell="K14" sqref="K14"/>
    </sheetView>
  </sheetViews>
  <sheetFormatPr defaultColWidth="8.88671875" defaultRowHeight="0" customHeight="1" zeroHeight="1" x14ac:dyDescent="0.3"/>
  <cols>
    <col min="1" max="1" width="27.6640625" style="1" customWidth="1"/>
    <col min="2" max="2" width="3.88671875" customWidth="1"/>
    <col min="3" max="3" width="70.6640625" customWidth="1"/>
    <col min="4" max="5" width="23.88671875" customWidth="1"/>
    <col min="6" max="6" width="29.33203125" customWidth="1"/>
    <col min="7" max="11" width="14.6640625" customWidth="1"/>
    <col min="13" max="30" width="8.88671875" style="2"/>
  </cols>
  <sheetData>
    <row r="1" spans="1:30" s="63" customFormat="1" ht="44.25" customHeight="1" x14ac:dyDescent="0.3">
      <c r="C1" s="64" t="s">
        <v>192</v>
      </c>
      <c r="E1" s="65"/>
      <c r="F1" s="65"/>
    </row>
    <row r="2" spans="1:30" s="4" customFormat="1" ht="34.200000000000003" customHeight="1" x14ac:dyDescent="0.45">
      <c r="A2" s="1"/>
      <c r="C2" s="5" t="s">
        <v>29</v>
      </c>
      <c r="D2" s="5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</row>
    <row r="3" spans="1:30" s="4" customFormat="1" ht="21.6" customHeight="1" x14ac:dyDescent="0.3">
      <c r="A3" s="1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</row>
    <row r="4" spans="1:30" s="4" customFormat="1" ht="21.6" customHeight="1" x14ac:dyDescent="0.3">
      <c r="A4" s="1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</row>
    <row r="5" spans="1:30" ht="12" customHeight="1" thickBot="1" x14ac:dyDescent="0.35">
      <c r="C5" s="2" t="s">
        <v>84</v>
      </c>
    </row>
    <row r="6" spans="1:30" ht="30" customHeight="1" thickTop="1" thickBot="1" x14ac:dyDescent="0.35">
      <c r="C6" s="30" t="s">
        <v>111</v>
      </c>
      <c r="D6" s="31">
        <v>4</v>
      </c>
      <c r="E6" s="2" t="str">
        <f>VLOOKUP(D6,$M$9:$N$13,2,FALSE)</f>
        <v>El S '$ G $ 9! $ J $ 59</v>
      </c>
    </row>
    <row r="7" spans="1:30" ht="12" customHeight="1" thickTop="1" thickBot="1" x14ac:dyDescent="0.35">
      <c r="C7" s="2"/>
    </row>
    <row r="8" spans="1:30" ht="30" customHeight="1" thickTop="1" thickBot="1" x14ac:dyDescent="0.35">
      <c r="C8" s="83" t="s">
        <v>86</v>
      </c>
      <c r="D8" s="83"/>
      <c r="E8" s="83"/>
      <c r="F8" s="83"/>
      <c r="G8" s="83"/>
      <c r="H8" s="83"/>
      <c r="I8" s="83"/>
      <c r="J8" s="83"/>
      <c r="K8" s="83"/>
    </row>
    <row r="9" spans="1:30" ht="30" customHeight="1" thickTop="1" thickBot="1" x14ac:dyDescent="0.35">
      <c r="C9" s="21" t="s">
        <v>65</v>
      </c>
      <c r="D9" s="21" t="s">
        <v>87</v>
      </c>
      <c r="E9" s="16" t="s">
        <v>64</v>
      </c>
      <c r="F9" s="16" t="s">
        <v>176</v>
      </c>
      <c r="G9" s="16" t="s">
        <v>95</v>
      </c>
      <c r="H9" s="16" t="s">
        <v>96</v>
      </c>
      <c r="I9" s="16" t="s">
        <v>97</v>
      </c>
      <c r="J9" s="16" t="s">
        <v>98</v>
      </c>
      <c r="K9" s="16" t="s">
        <v>99</v>
      </c>
      <c r="M9" s="2">
        <v>1</v>
      </c>
      <c r="N9" s="2" t="s">
        <v>112</v>
      </c>
    </row>
    <row r="10" spans="1:30" ht="30" customHeight="1" thickTop="1" thickBot="1" x14ac:dyDescent="0.35">
      <c r="C10" s="25" t="str">
        <f t="array" ref="C10">IFERROR(INDEX(Auxiliar!$F$2:$G$51,SMALL(IF(Auxiliar!$F$2:$F$51=$C$5,ROW(Auxiliar!$F$2:$F$51)-1),ROW(A2)),2),"")</f>
        <v>Los materiales son bien abastecido y tener una identificación?</v>
      </c>
      <c r="D10" s="25" t="str">
        <f>IF(C10="","",VLOOKUP(C10,Auxiliar!$G$2:$J$51,4,FALSE))</f>
        <v>organización</v>
      </c>
      <c r="E10" s="25" t="str">
        <f>IF(C10="","",VLOOKUP(C10,Auxiliar!$G$2:$J$51,2,FALSE))</f>
        <v>Filippo Ghermandi</v>
      </c>
      <c r="F10" s="25" t="str">
        <f>IF(C10="","",VLOOKUP(C10,Auxiliar!$G$2:$J$51,3,FALSE))</f>
        <v>Está mal hecho</v>
      </c>
      <c r="G10" s="62"/>
      <c r="H10" s="62"/>
      <c r="I10" s="62"/>
      <c r="J10" s="62"/>
      <c r="K10" s="62"/>
      <c r="M10" s="2">
        <v>2</v>
      </c>
      <c r="N10" s="54" t="s">
        <v>113</v>
      </c>
      <c r="U10" s="2" t="s">
        <v>65</v>
      </c>
      <c r="V10" s="2" t="s">
        <v>126</v>
      </c>
      <c r="W10" s="2" t="s">
        <v>125</v>
      </c>
      <c r="X10" s="2" t="s">
        <v>137</v>
      </c>
    </row>
    <row r="11" spans="1:30" ht="30" customHeight="1" thickTop="1" thickBot="1" x14ac:dyDescent="0.35">
      <c r="C11" s="25" t="str">
        <f t="array" ref="C11">IFERROR(INDEX(Auxiliar!$F$2:$G$51,SMALL(IF(Auxiliar!$F$2:$F$51=$C$5,ROW(Auxiliar!$F$2:$F$51)-1),ROW(A3)),2),"")</f>
        <v>Los empleados mantienen la higiene personal?</v>
      </c>
      <c r="D11" s="25" t="str">
        <f>IF(C11="","",VLOOKUP(C11,Auxiliar!$G$2:$J$51,4,FALSE))</f>
        <v>limpieza</v>
      </c>
      <c r="E11" s="25" t="str">
        <f>IF(C11="","",VLOOKUP(C11,Auxiliar!$G$2:$J$51,2,FALSE))</f>
        <v>Filippo Ghermandi</v>
      </c>
      <c r="F11" s="25" t="str">
        <f>IF(C11="","",VLOOKUP(C11,Auxiliar!$G$2:$J$51,3,FALSE))</f>
        <v>Está mal hecho</v>
      </c>
      <c r="G11" s="62"/>
      <c r="H11" s="62"/>
      <c r="I11" s="62"/>
      <c r="J11" s="62"/>
      <c r="K11" s="62"/>
      <c r="M11" s="2">
        <v>3</v>
      </c>
      <c r="N11" s="54" t="s">
        <v>114</v>
      </c>
      <c r="U11" s="2" t="s">
        <v>102</v>
      </c>
      <c r="V11" s="2">
        <f>COUNTIFS($D$10:$D$60,$U11,$G$10:$G$60,V$10)+COUNTIFS($D$10:$D$60,$U11,$H$10:$H$60,V$10)+COUNTIFS($D$10:$D$60,$U11,$I$10:$I$60,V$10)+COUNTIFS($D$10:$D$60,$U11,$J$10:$J$60,V$10)+COUNTIFS($D$10:$D$60,$U11,$K$10:$K$60,V$10)</f>
        <v>0</v>
      </c>
      <c r="W11" s="2">
        <f t="shared" ref="W11:X15" si="0">COUNTIFS($D$10:$D$60,$U11,$G$10:$G$60,W$10)+COUNTIFS($D$10:$D$60,$U11,$H$10:$H$60,W$10)+COUNTIFS($D$10:$D$60,$U11,$I$10:$I$60,W$10)+COUNTIFS($D$10:$D$60,$U11,$J$10:$J$60,W$10)+COUNTIFS($D$10:$D$60,$U11,$K$10:$K$60,W$10)</f>
        <v>0</v>
      </c>
      <c r="X11" s="2">
        <f t="shared" si="0"/>
        <v>0</v>
      </c>
    </row>
    <row r="12" spans="1:30" ht="30" customHeight="1" thickTop="1" thickBot="1" x14ac:dyDescent="0.35">
      <c r="C12" s="25" t="str">
        <f t="array" ref="C12">IFERROR(INDEX(Auxiliar!$F$2:$G$51,SMALL(IF(Auxiliar!$F$2:$F$51=$C$5,ROW(Auxiliar!$F$2:$F$51)-1),ROW(A4)),2),"")</f>
        <v>Los métodos de seguridad son claros para todos los empleados?</v>
      </c>
      <c r="D12" s="25" t="str">
        <f>IF(C12="","",VLOOKUP(C12,Auxiliar!$G$2:$J$51,4,FALSE))</f>
        <v>Bienestar</v>
      </c>
      <c r="E12" s="25" t="str">
        <f>IF(C12="","",VLOOKUP(C12,Auxiliar!$G$2:$J$51,2,FALSE))</f>
        <v>Filippo Ghermandi</v>
      </c>
      <c r="F12" s="25" t="str">
        <f>IF(C12="","",VLOOKUP(C12,Auxiliar!$G$2:$J$51,3,FALSE))</f>
        <v>Se lleva a cabo como se esperaba</v>
      </c>
      <c r="G12" s="62"/>
      <c r="H12" s="62"/>
      <c r="I12" s="62"/>
      <c r="J12" s="62"/>
      <c r="K12" s="62"/>
      <c r="M12" s="2">
        <v>4</v>
      </c>
      <c r="N12" s="54" t="s">
        <v>115</v>
      </c>
      <c r="U12" s="2" t="s">
        <v>103</v>
      </c>
      <c r="V12" s="2">
        <f t="shared" ref="V12:V15" si="1">COUNTIFS($D$10:$D$60,$U12,$G$10:$G$60,V$10)+COUNTIFS($D$10:$D$60,$U12,$H$10:$H$60,V$10)+COUNTIFS($D$10:$D$60,$U12,$I$10:$I$60,V$10)+COUNTIFS($D$10:$D$60,$U12,$J$10:$J$60,V$10)+COUNTIFS($D$10:$D$60,$U12,$K$10:$K$60,V$10)</f>
        <v>0</v>
      </c>
      <c r="W12" s="2">
        <f t="shared" si="0"/>
        <v>0</v>
      </c>
      <c r="X12" s="2">
        <f t="shared" si="0"/>
        <v>0</v>
      </c>
    </row>
    <row r="13" spans="1:30" ht="30" customHeight="1" thickTop="1" thickBot="1" x14ac:dyDescent="0.35">
      <c r="C13" s="25" t="str">
        <f t="array" ref="C13">IFERROR(INDEX(Auxiliar!$F$2:$G$51,SMALL(IF(Auxiliar!$F$2:$F$51=$C$5,ROW(Auxiliar!$F$2:$F$51)-1),ROW(A5)),2),"")</f>
        <v>Todas las condiciones de la empresa son seguro y libre de accidentes?</v>
      </c>
      <c r="D13" s="25" t="str">
        <f>IF(C13="","",VLOOKUP(C13,Auxiliar!$G$2:$J$51,4,FALSE))</f>
        <v>autodisciplina</v>
      </c>
      <c r="E13" s="25" t="str">
        <f>IF(C13="","",VLOOKUP(C13,Auxiliar!$G$2:$J$51,2,FALSE))</f>
        <v>Filippo Ghermandi</v>
      </c>
      <c r="F13" s="25" t="str">
        <f>IF(C13="","",VLOOKUP(C13,Auxiliar!$G$2:$J$51,3,FALSE))</f>
        <v>Se hace por encima de las expectativas</v>
      </c>
      <c r="G13" s="62"/>
      <c r="H13" s="62"/>
      <c r="I13" s="62"/>
      <c r="J13" s="62"/>
      <c r="K13" s="62"/>
      <c r="M13" s="2">
        <v>5</v>
      </c>
      <c r="N13" s="54" t="s">
        <v>116</v>
      </c>
      <c r="U13" s="2" t="s">
        <v>104</v>
      </c>
      <c r="V13" s="2">
        <f t="shared" si="1"/>
        <v>0</v>
      </c>
      <c r="W13" s="2">
        <f t="shared" si="0"/>
        <v>0</v>
      </c>
      <c r="X13" s="2">
        <f t="shared" si="0"/>
        <v>0</v>
      </c>
    </row>
    <row r="14" spans="1:30" ht="30" customHeight="1" thickTop="1" thickBot="1" x14ac:dyDescent="0.35">
      <c r="C14" s="25" t="str">
        <f t="array" ref="C14">IFERROR(INDEX(Auxiliar!$F$2:$G$51,SMALL(IF(Auxiliar!$F$2:$F$51=$C$5,ROW(Auxiliar!$F$2:$F$51)-1),ROW(A6)),2),"")</f>
        <v/>
      </c>
      <c r="D14" s="25" t="str">
        <f>IF(C14="","",VLOOKUP(C14,Auxiliar!$G$2:$J$51,4,FALSE))</f>
        <v/>
      </c>
      <c r="E14" s="25" t="str">
        <f>IF(C14="","",VLOOKUP(C14,Auxiliar!$G$2:$J$51,2,FALSE))</f>
        <v/>
      </c>
      <c r="F14" s="25" t="str">
        <f>IF(C14="","",VLOOKUP(C14,Auxiliar!$G$2:$J$51,3,FALSE))</f>
        <v/>
      </c>
      <c r="G14" s="73"/>
      <c r="H14" s="73"/>
      <c r="I14" s="73"/>
      <c r="J14" s="73"/>
      <c r="K14" s="62"/>
      <c r="U14" s="2" t="s">
        <v>105</v>
      </c>
      <c r="V14" s="2">
        <f t="shared" si="1"/>
        <v>0</v>
      </c>
      <c r="W14" s="2">
        <f t="shared" si="0"/>
        <v>0</v>
      </c>
      <c r="X14" s="2">
        <f t="shared" si="0"/>
        <v>0</v>
      </c>
    </row>
    <row r="15" spans="1:30" ht="30" customHeight="1" thickTop="1" thickBot="1" x14ac:dyDescent="0.35">
      <c r="C15" s="25" t="str">
        <f t="array" ref="C15">IFERROR(INDEX(Auxiliar!$F$2:$G$51,SMALL(IF(Auxiliar!$F$2:$F$51=$C$5,ROW(Auxiliar!$F$2:$F$51)-1),ROW(A7)),2),"")</f>
        <v/>
      </c>
      <c r="D15" s="25" t="str">
        <f>IF(C15="","",VLOOKUP(C15,Auxiliar!$G$2:$J$51,4,FALSE))</f>
        <v/>
      </c>
      <c r="E15" s="25" t="str">
        <f>IF(C15="","",VLOOKUP(C15,Auxiliar!$G$2:$J$51,2,FALSE))</f>
        <v/>
      </c>
      <c r="F15" s="25" t="str">
        <f>IF(C15="","",VLOOKUP(C15,Auxiliar!$G$2:$J$51,3,FALSE))</f>
        <v/>
      </c>
      <c r="G15" s="73"/>
      <c r="H15" s="73"/>
      <c r="I15" s="73"/>
      <c r="J15" s="73"/>
      <c r="K15" s="62"/>
      <c r="U15" s="2" t="s">
        <v>106</v>
      </c>
      <c r="V15" s="2">
        <f t="shared" si="1"/>
        <v>0</v>
      </c>
      <c r="W15" s="2">
        <f t="shared" si="0"/>
        <v>0</v>
      </c>
      <c r="X15" s="2">
        <f t="shared" si="0"/>
        <v>0</v>
      </c>
    </row>
    <row r="16" spans="1:30" ht="30" customHeight="1" thickTop="1" thickBot="1" x14ac:dyDescent="0.35">
      <c r="C16" s="25" t="str">
        <f t="array" ref="C16">IFERROR(INDEX(Auxiliar!$F$2:$G$51,SMALL(IF(Auxiliar!$F$2:$F$51=$C$5,ROW(Auxiliar!$F$2:$F$51)-1),ROW(A8)),2),"")</f>
        <v/>
      </c>
      <c r="D16" s="25" t="str">
        <f>IF(C16="","",VLOOKUP(C16,Auxiliar!$G$2:$J$51,4,FALSE))</f>
        <v/>
      </c>
      <c r="E16" s="25" t="str">
        <f>IF(C16="","",VLOOKUP(C16,Auxiliar!$G$2:$J$51,2,FALSE))</f>
        <v/>
      </c>
      <c r="F16" s="25" t="str">
        <f>IF(C16="","",VLOOKUP(C16,Auxiliar!$G$2:$J$51,3,FALSE))</f>
        <v/>
      </c>
      <c r="G16" s="73"/>
      <c r="H16" s="73"/>
      <c r="I16" s="73"/>
      <c r="J16" s="73"/>
      <c r="K16" s="62"/>
      <c r="U16" s="2" t="s">
        <v>135</v>
      </c>
      <c r="V16" s="2">
        <f>SUM(V11:V15)</f>
        <v>0</v>
      </c>
      <c r="W16" s="2">
        <f>SUM(W11:W15)</f>
        <v>0</v>
      </c>
      <c r="X16" s="2">
        <f>SUM(X11:X15)</f>
        <v>0</v>
      </c>
    </row>
    <row r="17" spans="3:11" ht="30" customHeight="1" thickTop="1" thickBot="1" x14ac:dyDescent="0.35">
      <c r="C17" s="25" t="str">
        <f t="array" ref="C17">IFERROR(INDEX(Auxiliar!$F$2:$G$51,SMALL(IF(Auxiliar!$F$2:$F$51=$C$5,ROW(Auxiliar!$F$2:$F$51)-1),ROW(A9)),2),"")</f>
        <v/>
      </c>
      <c r="D17" s="25" t="str">
        <f>IF(C17="","",VLOOKUP(C17,Auxiliar!$G$2:$J$51,4,FALSE))</f>
        <v/>
      </c>
      <c r="E17" s="25" t="str">
        <f>IF(C17="","",VLOOKUP(C17,Auxiliar!$G$2:$J$51,2,FALSE))</f>
        <v/>
      </c>
      <c r="F17" s="25" t="str">
        <f>IF(C17="","",VLOOKUP(C17,Auxiliar!$G$2:$J$51,3,FALSE))</f>
        <v/>
      </c>
      <c r="G17" s="73"/>
      <c r="H17" s="73"/>
      <c r="I17" s="73"/>
      <c r="J17" s="73"/>
      <c r="K17" s="62"/>
    </row>
    <row r="18" spans="3:11" ht="30" customHeight="1" thickTop="1" thickBot="1" x14ac:dyDescent="0.35">
      <c r="C18" s="25" t="str">
        <f t="array" ref="C18">IFERROR(INDEX(Auxiliar!$F$2:$G$51,SMALL(IF(Auxiliar!$F$2:$F$51=$C$5,ROW(Auxiliar!$F$2:$F$51)-1),ROW(A10)),2),"")</f>
        <v/>
      </c>
      <c r="D18" s="25" t="str">
        <f>IF(C18="","",VLOOKUP(C18,Auxiliar!$G$2:$J$51,4,FALSE))</f>
        <v/>
      </c>
      <c r="E18" s="25" t="str">
        <f>IF(C18="","",VLOOKUP(C18,Auxiliar!$G$2:$J$51,2,FALSE))</f>
        <v/>
      </c>
      <c r="F18" s="25" t="str">
        <f>IF(C18="","",VLOOKUP(C18,Auxiliar!$G$2:$J$51,3,FALSE))</f>
        <v/>
      </c>
      <c r="G18" s="73"/>
      <c r="H18" s="73"/>
      <c r="I18" s="73"/>
      <c r="J18" s="73"/>
      <c r="K18" s="62"/>
    </row>
    <row r="19" spans="3:11" ht="30" customHeight="1" thickTop="1" thickBot="1" x14ac:dyDescent="0.35">
      <c r="C19" s="25" t="str">
        <f t="array" ref="C19">IFERROR(INDEX(Auxiliar!$F$2:$G$51,SMALL(IF(Auxiliar!$F$2:$F$51=$C$5,ROW(Auxiliar!$F$2:$F$51)-1),ROW(A11)),2),"")</f>
        <v/>
      </c>
      <c r="D19" s="25" t="str">
        <f>IF(C19="","",VLOOKUP(C19,Auxiliar!$G$2:$J$51,4,FALSE))</f>
        <v/>
      </c>
      <c r="E19" s="25" t="str">
        <f>IF(C19="","",VLOOKUP(C19,Auxiliar!$G$2:$J$51,2,FALSE))</f>
        <v/>
      </c>
      <c r="F19" s="25" t="str">
        <f>IF(C19="","",VLOOKUP(C19,Auxiliar!$G$2:$J$51,3,FALSE))</f>
        <v/>
      </c>
      <c r="G19" s="73"/>
      <c r="H19" s="73"/>
      <c r="I19" s="73"/>
      <c r="J19" s="73"/>
      <c r="K19" s="62"/>
    </row>
    <row r="20" spans="3:11" ht="30" customHeight="1" thickTop="1" thickBot="1" x14ac:dyDescent="0.35">
      <c r="C20" s="25" t="str">
        <f t="array" ref="C20">IFERROR(INDEX(Auxiliar!$F$2:$G$51,SMALL(IF(Auxiliar!$F$2:$F$51=$C$5,ROW(Auxiliar!$F$2:$F$51)-1),ROW(A12)),2),"")</f>
        <v/>
      </c>
      <c r="D20" s="25" t="str">
        <f>IF(C20="","",VLOOKUP(C20,Auxiliar!$G$2:$J$51,4,FALSE))</f>
        <v/>
      </c>
      <c r="E20" s="25" t="str">
        <f>IF(C20="","",VLOOKUP(C20,Auxiliar!$G$2:$J$51,2,FALSE))</f>
        <v/>
      </c>
      <c r="F20" s="25" t="str">
        <f>IF(C20="","",VLOOKUP(C20,Auxiliar!$G$2:$J$51,3,FALSE))</f>
        <v/>
      </c>
      <c r="G20" s="73"/>
      <c r="H20" s="73"/>
      <c r="I20" s="73"/>
      <c r="J20" s="73"/>
      <c r="K20" s="62"/>
    </row>
    <row r="21" spans="3:11" ht="30" customHeight="1" thickTop="1" thickBot="1" x14ac:dyDescent="0.35">
      <c r="C21" s="25" t="str">
        <f t="array" ref="C21">IFERROR(INDEX(Auxiliar!$F$2:$G$51,SMALL(IF(Auxiliar!$F$2:$F$51=$C$5,ROW(Auxiliar!$F$2:$F$51)-1),ROW(A13)),2),"")</f>
        <v/>
      </c>
      <c r="D21" s="25" t="str">
        <f>IF(C21="","",VLOOKUP(C21,Auxiliar!$G$2:$J$51,4,FALSE))</f>
        <v/>
      </c>
      <c r="E21" s="25" t="str">
        <f>IF(C21="","",VLOOKUP(C21,Auxiliar!$G$2:$J$51,2,FALSE))</f>
        <v/>
      </c>
      <c r="F21" s="25" t="str">
        <f>IF(C21="","",VLOOKUP(C21,Auxiliar!$G$2:$J$51,3,FALSE))</f>
        <v/>
      </c>
      <c r="G21" s="73"/>
      <c r="H21" s="73"/>
      <c r="I21" s="73"/>
      <c r="J21" s="73"/>
      <c r="K21" s="62"/>
    </row>
    <row r="22" spans="3:11" ht="30" customHeight="1" thickTop="1" thickBot="1" x14ac:dyDescent="0.35">
      <c r="C22" s="25" t="str">
        <f t="array" ref="C22">IFERROR(INDEX(Auxiliar!$F$2:$G$51,SMALL(IF(Auxiliar!$F$2:$F$51=$C$5,ROW(Auxiliar!$F$2:$F$51)-1),ROW(A14)),2),"")</f>
        <v/>
      </c>
      <c r="D22" s="25" t="str">
        <f>IF(C22="","",VLOOKUP(C22,Auxiliar!$G$2:$J$51,4,FALSE))</f>
        <v/>
      </c>
      <c r="E22" s="25" t="str">
        <f>IF(C22="","",VLOOKUP(C22,Auxiliar!$G$2:$J$51,2,FALSE))</f>
        <v/>
      </c>
      <c r="F22" s="25" t="str">
        <f>IF(C22="","",VLOOKUP(C22,Auxiliar!$G$2:$J$51,3,FALSE))</f>
        <v/>
      </c>
      <c r="G22" s="73"/>
      <c r="H22" s="73"/>
      <c r="I22" s="73"/>
      <c r="J22" s="73"/>
      <c r="K22" s="62"/>
    </row>
    <row r="23" spans="3:11" ht="30" customHeight="1" thickTop="1" thickBot="1" x14ac:dyDescent="0.35">
      <c r="C23" s="25" t="str">
        <f t="array" ref="C23">IFERROR(INDEX(Auxiliar!$F$2:$G$51,SMALL(IF(Auxiliar!$F$2:$F$51=$C$5,ROW(Auxiliar!$F$2:$F$51)-1),ROW(A15)),2),"")</f>
        <v/>
      </c>
      <c r="D23" s="25" t="str">
        <f>IF(C23="","",VLOOKUP(C23,Auxiliar!$G$2:$J$51,4,FALSE))</f>
        <v/>
      </c>
      <c r="E23" s="25" t="str">
        <f>IF(C23="","",VLOOKUP(C23,Auxiliar!$G$2:$J$51,2,FALSE))</f>
        <v/>
      </c>
      <c r="F23" s="25" t="str">
        <f>IF(C23="","",VLOOKUP(C23,Auxiliar!$G$2:$J$51,3,FALSE))</f>
        <v/>
      </c>
      <c r="G23" s="73"/>
      <c r="H23" s="73"/>
      <c r="I23" s="73"/>
      <c r="J23" s="73"/>
      <c r="K23" s="62"/>
    </row>
    <row r="24" spans="3:11" ht="30" customHeight="1" thickTop="1" thickBot="1" x14ac:dyDescent="0.35">
      <c r="C24" s="25" t="str">
        <f t="array" ref="C24">IFERROR(INDEX(Auxiliar!$F$2:$G$51,SMALL(IF(Auxiliar!$F$2:$F$51=$C$5,ROW(Auxiliar!$F$2:$F$51)-1),ROW(A16)),2),"")</f>
        <v/>
      </c>
      <c r="D24" s="25" t="str">
        <f>IF(C24="","",VLOOKUP(C24,Auxiliar!$G$2:$J$51,4,FALSE))</f>
        <v/>
      </c>
      <c r="E24" s="25" t="str">
        <f>IF(C24="","",VLOOKUP(C24,Auxiliar!$G$2:$J$51,2,FALSE))</f>
        <v/>
      </c>
      <c r="F24" s="25" t="str">
        <f>IF(C24="","",VLOOKUP(C24,Auxiliar!$G$2:$J$51,3,FALSE))</f>
        <v/>
      </c>
      <c r="G24" s="73"/>
      <c r="H24" s="73"/>
      <c r="I24" s="73"/>
      <c r="J24" s="73"/>
      <c r="K24" s="62"/>
    </row>
    <row r="25" spans="3:11" ht="30" customHeight="1" thickTop="1" thickBot="1" x14ac:dyDescent="0.35">
      <c r="C25" s="25" t="str">
        <f t="array" ref="C25">IFERROR(INDEX(Auxiliar!$F$2:$G$51,SMALL(IF(Auxiliar!$F$2:$F$51=$C$5,ROW(Auxiliar!$F$2:$F$51)-1),ROW(A17)),2),"")</f>
        <v/>
      </c>
      <c r="D25" s="25" t="str">
        <f>IF(C25="","",VLOOKUP(C25,Auxiliar!$G$2:$J$51,4,FALSE))</f>
        <v/>
      </c>
      <c r="E25" s="25" t="str">
        <f>IF(C25="","",VLOOKUP(C25,Auxiliar!$G$2:$J$51,2,FALSE))</f>
        <v/>
      </c>
      <c r="F25" s="25" t="str">
        <f>IF(C25="","",VLOOKUP(C25,Auxiliar!$G$2:$J$51,3,FALSE))</f>
        <v/>
      </c>
      <c r="G25" s="73"/>
      <c r="H25" s="73"/>
      <c r="I25" s="73"/>
      <c r="J25" s="73"/>
      <c r="K25" s="62"/>
    </row>
    <row r="26" spans="3:11" ht="30" customHeight="1" thickTop="1" thickBot="1" x14ac:dyDescent="0.35">
      <c r="C26" s="25" t="str">
        <f t="array" ref="C26">IFERROR(INDEX(Auxiliar!$F$2:$G$51,SMALL(IF(Auxiliar!$F$2:$F$51=$C$5,ROW(Auxiliar!$F$2:$F$51)-1),ROW(A18)),2),"")</f>
        <v/>
      </c>
      <c r="D26" s="25" t="str">
        <f>IF(C26="","",VLOOKUP(C26,Auxiliar!$G$2:$J$51,4,FALSE))</f>
        <v/>
      </c>
      <c r="E26" s="25" t="str">
        <f>IF(C26="","",VLOOKUP(C26,Auxiliar!$G$2:$J$51,2,FALSE))</f>
        <v/>
      </c>
      <c r="F26" s="25" t="str">
        <f>IF(C26="","",VLOOKUP(C26,Auxiliar!$G$2:$J$51,3,FALSE))</f>
        <v/>
      </c>
      <c r="G26" s="73"/>
      <c r="H26" s="73"/>
      <c r="I26" s="73"/>
      <c r="J26" s="73"/>
      <c r="K26" s="62"/>
    </row>
    <row r="27" spans="3:11" ht="30" customHeight="1" thickTop="1" thickBot="1" x14ac:dyDescent="0.35">
      <c r="C27" s="25" t="str">
        <f t="array" ref="C27">IFERROR(INDEX(Auxiliar!$F$2:$G$51,SMALL(IF(Auxiliar!$F$2:$F$51=$C$5,ROW(Auxiliar!$F$2:$F$51)-1),ROW(A19)),2),"")</f>
        <v/>
      </c>
      <c r="D27" s="25" t="str">
        <f>IF(C27="","",VLOOKUP(C27,Auxiliar!$G$2:$J$51,4,FALSE))</f>
        <v/>
      </c>
      <c r="E27" s="25" t="str">
        <f>IF(C27="","",VLOOKUP(C27,Auxiliar!$G$2:$J$51,2,FALSE))</f>
        <v/>
      </c>
      <c r="F27" s="25" t="str">
        <f>IF(C27="","",VLOOKUP(C27,Auxiliar!$G$2:$J$51,3,FALSE))</f>
        <v/>
      </c>
      <c r="G27" s="73"/>
      <c r="H27" s="73"/>
      <c r="I27" s="73"/>
      <c r="J27" s="73"/>
      <c r="K27" s="62"/>
    </row>
    <row r="28" spans="3:11" ht="30" customHeight="1" thickTop="1" thickBot="1" x14ac:dyDescent="0.35">
      <c r="C28" s="25" t="str">
        <f t="array" ref="C28">IFERROR(INDEX(Auxiliar!$F$2:$G$51,SMALL(IF(Auxiliar!$F$2:$F$51=$C$5,ROW(Auxiliar!$F$2:$F$51)-1),ROW(A20)),2),"")</f>
        <v/>
      </c>
      <c r="D28" s="25" t="str">
        <f>IF(C28="","",VLOOKUP(C28,Auxiliar!$G$2:$J$51,4,FALSE))</f>
        <v/>
      </c>
      <c r="E28" s="25" t="str">
        <f>IF(C28="","",VLOOKUP(C28,Auxiliar!$G$2:$J$51,2,FALSE))</f>
        <v/>
      </c>
      <c r="F28" s="25" t="str">
        <f>IF(C28="","",VLOOKUP(C28,Auxiliar!$G$2:$J$51,3,FALSE))</f>
        <v/>
      </c>
      <c r="G28" s="73"/>
      <c r="H28" s="73"/>
      <c r="I28" s="73"/>
      <c r="J28" s="73"/>
      <c r="K28" s="62"/>
    </row>
    <row r="29" spans="3:11" ht="30" customHeight="1" thickTop="1" thickBot="1" x14ac:dyDescent="0.35">
      <c r="C29" s="25" t="str">
        <f t="array" ref="C29">IFERROR(INDEX(Auxiliar!$F$2:$G$51,SMALL(IF(Auxiliar!$F$2:$F$51=$C$5,ROW(Auxiliar!$F$2:$F$51)-1),ROW(A21)),2),"")</f>
        <v/>
      </c>
      <c r="D29" s="25" t="str">
        <f>IF(C29="","",VLOOKUP(C29,Auxiliar!$G$2:$J$51,4,FALSE))</f>
        <v/>
      </c>
      <c r="E29" s="25" t="str">
        <f>IF(C29="","",VLOOKUP(C29,Auxiliar!$G$2:$J$51,2,FALSE))</f>
        <v/>
      </c>
      <c r="F29" s="25" t="str">
        <f>IF(C29="","",VLOOKUP(C29,Auxiliar!$G$2:$J$51,3,FALSE))</f>
        <v/>
      </c>
      <c r="G29" s="73"/>
      <c r="H29" s="73"/>
      <c r="I29" s="73"/>
      <c r="J29" s="73"/>
      <c r="K29" s="62"/>
    </row>
    <row r="30" spans="3:11" ht="30" customHeight="1" thickTop="1" thickBot="1" x14ac:dyDescent="0.35">
      <c r="C30" s="25" t="str">
        <f t="array" ref="C30">IFERROR(INDEX(Auxiliar!$F$2:$G$51,SMALL(IF(Auxiliar!$F$2:$F$51=$C$5,ROW(Auxiliar!$F$2:$F$51)-1),ROW(A22)),2),"")</f>
        <v/>
      </c>
      <c r="D30" s="25" t="str">
        <f>IF(C30="","",VLOOKUP(C30,Auxiliar!$G$2:$J$51,4,FALSE))</f>
        <v/>
      </c>
      <c r="E30" s="25" t="str">
        <f>IF(C30="","",VLOOKUP(C30,Auxiliar!$G$2:$J$51,2,FALSE))</f>
        <v/>
      </c>
      <c r="F30" s="25" t="str">
        <f>IF(C30="","",VLOOKUP(C30,Auxiliar!$G$2:$J$51,3,FALSE))</f>
        <v/>
      </c>
      <c r="G30" s="73"/>
      <c r="H30" s="73"/>
      <c r="I30" s="73"/>
      <c r="J30" s="73"/>
      <c r="K30" s="62"/>
    </row>
    <row r="31" spans="3:11" ht="30" customHeight="1" thickTop="1" thickBot="1" x14ac:dyDescent="0.35">
      <c r="C31" s="25" t="str">
        <f t="array" ref="C31">IFERROR(INDEX(Auxiliar!$F$2:$G$51,SMALL(IF(Auxiliar!$F$2:$F$51=$C$5,ROW(Auxiliar!$F$2:$F$51)-1),ROW(A23)),2),"")</f>
        <v/>
      </c>
      <c r="D31" s="25" t="str">
        <f>IF(C31="","",VLOOKUP(C31,Auxiliar!$G$2:$J$51,4,FALSE))</f>
        <v/>
      </c>
      <c r="E31" s="25" t="str">
        <f>IF(C31="","",VLOOKUP(C31,Auxiliar!$G$2:$J$51,2,FALSE))</f>
        <v/>
      </c>
      <c r="F31" s="25" t="str">
        <f>IF(C31="","",VLOOKUP(C31,Auxiliar!$G$2:$J$51,3,FALSE))</f>
        <v/>
      </c>
      <c r="G31" s="73"/>
      <c r="H31" s="73"/>
      <c r="I31" s="73"/>
      <c r="J31" s="73"/>
      <c r="K31" s="62"/>
    </row>
    <row r="32" spans="3:11" ht="30" customHeight="1" thickTop="1" thickBot="1" x14ac:dyDescent="0.35">
      <c r="C32" s="25" t="str">
        <f t="array" ref="C32">IFERROR(INDEX(Auxiliar!$F$2:$G$51,SMALL(IF(Auxiliar!$F$2:$F$51=$C$5,ROW(Auxiliar!$F$2:$F$51)-1),ROW(A24)),2),"")</f>
        <v/>
      </c>
      <c r="D32" s="25" t="str">
        <f>IF(C32="","",VLOOKUP(C32,Auxiliar!$G$2:$J$51,4,FALSE))</f>
        <v/>
      </c>
      <c r="E32" s="25" t="str">
        <f>IF(C32="","",VLOOKUP(C32,Auxiliar!$G$2:$J$51,2,FALSE))</f>
        <v/>
      </c>
      <c r="F32" s="25" t="str">
        <f>IF(C32="","",VLOOKUP(C32,Auxiliar!$G$2:$J$51,3,FALSE))</f>
        <v/>
      </c>
      <c r="G32" s="73"/>
      <c r="H32" s="73"/>
      <c r="I32" s="73"/>
      <c r="J32" s="73"/>
      <c r="K32" s="62"/>
    </row>
    <row r="33" spans="3:11" ht="30" customHeight="1" thickTop="1" thickBot="1" x14ac:dyDescent="0.35">
      <c r="C33" s="25" t="str">
        <f t="array" ref="C33">IFERROR(INDEX(Auxiliar!$F$2:$G$51,SMALL(IF(Auxiliar!$F$2:$F$51=$C$5,ROW(Auxiliar!$F$2:$F$51)-1),ROW(A25)),2),"")</f>
        <v/>
      </c>
      <c r="D33" s="25" t="str">
        <f>IF(C33="","",VLOOKUP(C33,Auxiliar!$G$2:$J$51,4,FALSE))</f>
        <v/>
      </c>
      <c r="E33" s="25" t="str">
        <f>IF(C33="","",VLOOKUP(C33,Auxiliar!$G$2:$J$51,2,FALSE))</f>
        <v/>
      </c>
      <c r="F33" s="25" t="str">
        <f>IF(C33="","",VLOOKUP(C33,Auxiliar!$G$2:$J$51,3,FALSE))</f>
        <v/>
      </c>
      <c r="G33" s="73"/>
      <c r="H33" s="73"/>
      <c r="I33" s="73"/>
      <c r="J33" s="73"/>
      <c r="K33" s="62"/>
    </row>
    <row r="34" spans="3:11" ht="30" customHeight="1" thickTop="1" thickBot="1" x14ac:dyDescent="0.35">
      <c r="C34" s="25" t="str">
        <f t="array" ref="C34">IFERROR(INDEX(Auxiliar!$F$2:$G$51,SMALL(IF(Auxiliar!$F$2:$F$51=$C$5,ROW(Auxiliar!$F$2:$F$51)-1),ROW(A26)),2),"")</f>
        <v/>
      </c>
      <c r="D34" s="25" t="str">
        <f>IF(C34="","",VLOOKUP(C34,Auxiliar!$G$2:$J$51,4,FALSE))</f>
        <v/>
      </c>
      <c r="E34" s="25" t="str">
        <f>IF(C34="","",VLOOKUP(C34,Auxiliar!$G$2:$J$51,2,FALSE))</f>
        <v/>
      </c>
      <c r="F34" s="25" t="str">
        <f>IF(C34="","",VLOOKUP(C34,Auxiliar!$G$2:$J$51,3,FALSE))</f>
        <v/>
      </c>
      <c r="G34" s="73"/>
      <c r="H34" s="73"/>
      <c r="I34" s="73"/>
      <c r="J34" s="73"/>
      <c r="K34" s="62"/>
    </row>
    <row r="35" spans="3:11" ht="30" customHeight="1" thickTop="1" thickBot="1" x14ac:dyDescent="0.35">
      <c r="C35" s="25" t="str">
        <f t="array" ref="C35">IFERROR(INDEX(Auxiliar!$F$2:$G$51,SMALL(IF(Auxiliar!$F$2:$F$51=$C$5,ROW(Auxiliar!$F$2:$F$51)-1),ROW(A27)),2),"")</f>
        <v/>
      </c>
      <c r="D35" s="25" t="str">
        <f>IF(C35="","",VLOOKUP(C35,Auxiliar!$G$2:$J$51,4,FALSE))</f>
        <v/>
      </c>
      <c r="E35" s="25" t="str">
        <f>IF(C35="","",VLOOKUP(C35,Auxiliar!$G$2:$J$51,2,FALSE))</f>
        <v/>
      </c>
      <c r="F35" s="25" t="str">
        <f>IF(C35="","",VLOOKUP(C35,Auxiliar!$G$2:$J$51,3,FALSE))</f>
        <v/>
      </c>
      <c r="G35" s="73"/>
      <c r="H35" s="73"/>
      <c r="I35" s="73"/>
      <c r="J35" s="73"/>
      <c r="K35" s="62"/>
    </row>
    <row r="36" spans="3:11" ht="30" customHeight="1" thickTop="1" thickBot="1" x14ac:dyDescent="0.35">
      <c r="C36" s="25" t="str">
        <f t="array" ref="C36">IFERROR(INDEX(Auxiliar!$F$2:$G$51,SMALL(IF(Auxiliar!$F$2:$F$51=$C$5,ROW(Auxiliar!$F$2:$F$51)-1),ROW(A28)),2),"")</f>
        <v/>
      </c>
      <c r="D36" s="25" t="str">
        <f>IF(C36="","",VLOOKUP(C36,Auxiliar!$G$2:$J$51,4,FALSE))</f>
        <v/>
      </c>
      <c r="E36" s="25" t="str">
        <f>IF(C36="","",VLOOKUP(C36,Auxiliar!$G$2:$J$51,2,FALSE))</f>
        <v/>
      </c>
      <c r="F36" s="25" t="str">
        <f>IF(C36="","",VLOOKUP(C36,Auxiliar!$G$2:$J$51,3,FALSE))</f>
        <v/>
      </c>
      <c r="G36" s="73"/>
      <c r="H36" s="73"/>
      <c r="I36" s="73"/>
      <c r="J36" s="73"/>
      <c r="K36" s="62"/>
    </row>
    <row r="37" spans="3:11" ht="30" customHeight="1" thickTop="1" thickBot="1" x14ac:dyDescent="0.35">
      <c r="C37" s="25" t="str">
        <f t="array" ref="C37">IFERROR(INDEX(Auxiliar!$F$2:$G$51,SMALL(IF(Auxiliar!$F$2:$F$51=$C$5,ROW(Auxiliar!$F$2:$F$51)-1),ROW(A29)),2),"")</f>
        <v/>
      </c>
      <c r="D37" s="25" t="str">
        <f>IF(C37="","",VLOOKUP(C37,Auxiliar!$G$2:$J$51,4,FALSE))</f>
        <v/>
      </c>
      <c r="E37" s="25" t="str">
        <f>IF(C37="","",VLOOKUP(C37,Auxiliar!$G$2:$J$51,2,FALSE))</f>
        <v/>
      </c>
      <c r="F37" s="25" t="str">
        <f>IF(C37="","",VLOOKUP(C37,Auxiliar!$G$2:$J$51,3,FALSE))</f>
        <v/>
      </c>
      <c r="G37" s="73"/>
      <c r="H37" s="73"/>
      <c r="I37" s="73"/>
      <c r="J37" s="73"/>
      <c r="K37" s="62"/>
    </row>
    <row r="38" spans="3:11" ht="30" customHeight="1" thickTop="1" thickBot="1" x14ac:dyDescent="0.35">
      <c r="C38" s="25" t="str">
        <f t="array" ref="C38">IFERROR(INDEX(Auxiliar!$F$2:$G$51,SMALL(IF(Auxiliar!$F$2:$F$51=$C$5,ROW(Auxiliar!$F$2:$F$51)-1),ROW(A30)),2),"")</f>
        <v/>
      </c>
      <c r="D38" s="25" t="str">
        <f>IF(C38="","",VLOOKUP(C38,Auxiliar!$G$2:$J$51,4,FALSE))</f>
        <v/>
      </c>
      <c r="E38" s="25" t="str">
        <f>IF(C38="","",VLOOKUP(C38,Auxiliar!$G$2:$J$51,2,FALSE))</f>
        <v/>
      </c>
      <c r="F38" s="25" t="str">
        <f>IF(C38="","",VLOOKUP(C38,Auxiliar!$G$2:$J$51,3,FALSE))</f>
        <v/>
      </c>
      <c r="G38" s="73"/>
      <c r="H38" s="73"/>
      <c r="I38" s="73"/>
      <c r="J38" s="73"/>
      <c r="K38" s="62"/>
    </row>
    <row r="39" spans="3:11" ht="30" customHeight="1" thickTop="1" thickBot="1" x14ac:dyDescent="0.35">
      <c r="C39" s="25" t="str">
        <f t="array" ref="C39">IFERROR(INDEX(Auxiliar!$F$2:$G$51,SMALL(IF(Auxiliar!$F$2:$F$51=$C$5,ROW(Auxiliar!$F$2:$F$51)-1),ROW(A31)),2),"")</f>
        <v/>
      </c>
      <c r="D39" s="25" t="str">
        <f>IF(C39="","",VLOOKUP(C39,Auxiliar!$G$2:$J$51,4,FALSE))</f>
        <v/>
      </c>
      <c r="E39" s="25" t="str">
        <f>IF(C39="","",VLOOKUP(C39,Auxiliar!$G$2:$J$51,2,FALSE))</f>
        <v/>
      </c>
      <c r="F39" s="25" t="str">
        <f>IF(C39="","",VLOOKUP(C39,Auxiliar!$G$2:$J$51,3,FALSE))</f>
        <v/>
      </c>
      <c r="G39" s="73"/>
      <c r="H39" s="73"/>
      <c r="I39" s="73"/>
      <c r="J39" s="73"/>
      <c r="K39" s="62"/>
    </row>
    <row r="40" spans="3:11" ht="30" customHeight="1" thickTop="1" thickBot="1" x14ac:dyDescent="0.35">
      <c r="C40" s="25" t="str">
        <f t="array" ref="C40">IFERROR(INDEX(Auxiliar!$F$2:$G$51,SMALL(IF(Auxiliar!$F$2:$F$51=$C$5,ROW(Auxiliar!$F$2:$F$51)-1),ROW(A32)),2),"")</f>
        <v/>
      </c>
      <c r="D40" s="25" t="str">
        <f>IF(C40="","",VLOOKUP(C40,Auxiliar!$G$2:$J$51,4,FALSE))</f>
        <v/>
      </c>
      <c r="E40" s="25" t="str">
        <f>IF(C40="","",VLOOKUP(C40,Auxiliar!$G$2:$J$51,2,FALSE))</f>
        <v/>
      </c>
      <c r="F40" s="25" t="str">
        <f>IF(C40="","",VLOOKUP(C40,Auxiliar!$G$2:$J$51,3,FALSE))</f>
        <v/>
      </c>
      <c r="G40" s="73"/>
      <c r="H40" s="73"/>
      <c r="I40" s="73"/>
      <c r="J40" s="73"/>
      <c r="K40" s="62"/>
    </row>
    <row r="41" spans="3:11" ht="30" customHeight="1" thickTop="1" thickBot="1" x14ac:dyDescent="0.35">
      <c r="C41" s="25" t="str">
        <f t="array" ref="C41">IFERROR(INDEX(Auxiliar!$F$2:$G$51,SMALL(IF(Auxiliar!$F$2:$F$51=$C$5,ROW(Auxiliar!$F$2:$F$51)-1),ROW(A33)),2),"")</f>
        <v/>
      </c>
      <c r="D41" s="25" t="str">
        <f>IF(C41="","",VLOOKUP(C41,Auxiliar!$G$2:$J$51,4,FALSE))</f>
        <v/>
      </c>
      <c r="E41" s="25" t="str">
        <f>IF(C41="","",VLOOKUP(C41,Auxiliar!$G$2:$J$51,2,FALSE))</f>
        <v/>
      </c>
      <c r="F41" s="25" t="str">
        <f>IF(C41="","",VLOOKUP(C41,Auxiliar!$G$2:$J$51,3,FALSE))</f>
        <v/>
      </c>
      <c r="G41" s="73"/>
      <c r="H41" s="73"/>
      <c r="I41" s="73"/>
      <c r="J41" s="73"/>
      <c r="K41" s="62"/>
    </row>
    <row r="42" spans="3:11" ht="30" customHeight="1" thickTop="1" thickBot="1" x14ac:dyDescent="0.35">
      <c r="C42" s="25" t="str">
        <f t="array" ref="C42">IFERROR(INDEX(Auxiliar!$F$2:$G$51,SMALL(IF(Auxiliar!$F$2:$F$51=$C$5,ROW(Auxiliar!$F$2:$F$51)-1),ROW(A34)),2),"")</f>
        <v/>
      </c>
      <c r="D42" s="25" t="str">
        <f>IF(C42="","",VLOOKUP(C42,Auxiliar!$G$2:$J$51,4,FALSE))</f>
        <v/>
      </c>
      <c r="E42" s="25" t="str">
        <f>IF(C42="","",VLOOKUP(C42,Auxiliar!$G$2:$J$51,2,FALSE))</f>
        <v/>
      </c>
      <c r="F42" s="25" t="str">
        <f>IF(C42="","",VLOOKUP(C42,Auxiliar!$G$2:$J$51,3,FALSE))</f>
        <v/>
      </c>
      <c r="G42" s="73"/>
      <c r="H42" s="73"/>
      <c r="I42" s="73"/>
      <c r="J42" s="73"/>
      <c r="K42" s="62"/>
    </row>
    <row r="43" spans="3:11" ht="30" customHeight="1" thickTop="1" thickBot="1" x14ac:dyDescent="0.35">
      <c r="C43" s="25" t="str">
        <f t="array" ref="C43">IFERROR(INDEX(Auxiliar!$F$2:$G$51,SMALL(IF(Auxiliar!$F$2:$F$51=$C$5,ROW(Auxiliar!$F$2:$F$51)-1),ROW(A35)),2),"")</f>
        <v/>
      </c>
      <c r="D43" s="25" t="str">
        <f>IF(C43="","",VLOOKUP(C43,Auxiliar!$G$2:$J$51,4,FALSE))</f>
        <v/>
      </c>
      <c r="E43" s="25" t="str">
        <f>IF(C43="","",VLOOKUP(C43,Auxiliar!$G$2:$J$51,2,FALSE))</f>
        <v/>
      </c>
      <c r="F43" s="25" t="str">
        <f>IF(C43="","",VLOOKUP(C43,Auxiliar!$G$2:$J$51,3,FALSE))</f>
        <v/>
      </c>
      <c r="G43" s="73"/>
      <c r="H43" s="73"/>
      <c r="I43" s="73"/>
      <c r="J43" s="73"/>
      <c r="K43" s="62"/>
    </row>
    <row r="44" spans="3:11" ht="30" customHeight="1" thickTop="1" thickBot="1" x14ac:dyDescent="0.35">
      <c r="C44" s="25" t="str">
        <f t="array" ref="C44">IFERROR(INDEX(Auxiliar!$F$2:$G$51,SMALL(IF(Auxiliar!$F$2:$F$51=$C$5,ROW(Auxiliar!$F$2:$F$51)-1),ROW(A36)),2),"")</f>
        <v/>
      </c>
      <c r="D44" s="25" t="str">
        <f>IF(C44="","",VLOOKUP(C44,Auxiliar!$G$2:$J$51,4,FALSE))</f>
        <v/>
      </c>
      <c r="E44" s="25" t="str">
        <f>IF(C44="","",VLOOKUP(C44,Auxiliar!$G$2:$J$51,2,FALSE))</f>
        <v/>
      </c>
      <c r="F44" s="25" t="str">
        <f>IF(C44="","",VLOOKUP(C44,Auxiliar!$G$2:$J$51,3,FALSE))</f>
        <v/>
      </c>
      <c r="G44" s="73"/>
      <c r="H44" s="73"/>
      <c r="I44" s="73"/>
      <c r="J44" s="73"/>
      <c r="K44" s="62"/>
    </row>
    <row r="45" spans="3:11" ht="30" customHeight="1" thickTop="1" thickBot="1" x14ac:dyDescent="0.35">
      <c r="C45" s="25" t="str">
        <f t="array" ref="C45">IFERROR(INDEX(Auxiliar!$F$2:$G$51,SMALL(IF(Auxiliar!$F$2:$F$51=$C$5,ROW(Auxiliar!$F$2:$F$51)-1),ROW(A37)),2),"")</f>
        <v/>
      </c>
      <c r="D45" s="25" t="str">
        <f>IF(C45="","",VLOOKUP(C45,Auxiliar!$G$2:$J$51,4,FALSE))</f>
        <v/>
      </c>
      <c r="E45" s="25" t="str">
        <f>IF(C45="","",VLOOKUP(C45,Auxiliar!$G$2:$J$51,2,FALSE))</f>
        <v/>
      </c>
      <c r="F45" s="25" t="str">
        <f>IF(C45="","",VLOOKUP(C45,Auxiliar!$G$2:$J$51,3,FALSE))</f>
        <v/>
      </c>
      <c r="G45" s="73"/>
      <c r="H45" s="73"/>
      <c r="I45" s="73"/>
      <c r="J45" s="73"/>
      <c r="K45" s="62"/>
    </row>
    <row r="46" spans="3:11" ht="30" customHeight="1" thickTop="1" thickBot="1" x14ac:dyDescent="0.35">
      <c r="C46" s="25" t="str">
        <f t="array" ref="C46">IFERROR(INDEX(Auxiliar!$F$2:$G$51,SMALL(IF(Auxiliar!$F$2:$F$51=$C$5,ROW(Auxiliar!$F$2:$F$51)-1),ROW(A38)),2),"")</f>
        <v/>
      </c>
      <c r="D46" s="25" t="str">
        <f>IF(C46="","",VLOOKUP(C46,Auxiliar!$G$2:$J$51,4,FALSE))</f>
        <v/>
      </c>
      <c r="E46" s="25" t="str">
        <f>IF(C46="","",VLOOKUP(C46,Auxiliar!$G$2:$J$51,2,FALSE))</f>
        <v/>
      </c>
      <c r="F46" s="25" t="str">
        <f>IF(C46="","",VLOOKUP(C46,Auxiliar!$G$2:$J$51,3,FALSE))</f>
        <v/>
      </c>
      <c r="G46" s="73"/>
      <c r="H46" s="73"/>
      <c r="I46" s="73"/>
      <c r="J46" s="73"/>
      <c r="K46" s="62"/>
    </row>
    <row r="47" spans="3:11" ht="30" customHeight="1" thickTop="1" thickBot="1" x14ac:dyDescent="0.35">
      <c r="C47" s="25" t="str">
        <f t="array" ref="C47">IFERROR(INDEX(Auxiliar!$F$2:$G$51,SMALL(IF(Auxiliar!$F$2:$F$51=$C$5,ROW(Auxiliar!$F$2:$F$51)-1),ROW(A39)),2),"")</f>
        <v/>
      </c>
      <c r="D47" s="25" t="str">
        <f>IF(C47="","",VLOOKUP(C47,Auxiliar!$G$2:$J$51,4,FALSE))</f>
        <v/>
      </c>
      <c r="E47" s="25" t="str">
        <f>IF(C47="","",VLOOKUP(C47,Auxiliar!$G$2:$J$51,2,FALSE))</f>
        <v/>
      </c>
      <c r="F47" s="25" t="str">
        <f>IF(C47="","",VLOOKUP(C47,Auxiliar!$G$2:$J$51,3,FALSE))</f>
        <v/>
      </c>
      <c r="G47" s="73"/>
      <c r="H47" s="73"/>
      <c r="I47" s="73"/>
      <c r="J47" s="73"/>
      <c r="K47" s="62"/>
    </row>
    <row r="48" spans="3:11" ht="30" customHeight="1" thickTop="1" thickBot="1" x14ac:dyDescent="0.35">
      <c r="C48" s="25" t="str">
        <f t="array" ref="C48">IFERROR(INDEX(Auxiliar!$F$2:$G$51,SMALL(IF(Auxiliar!$F$2:$F$51=$C$5,ROW(Auxiliar!$F$2:$F$51)-1),ROW(A40)),2),"")</f>
        <v/>
      </c>
      <c r="D48" s="25" t="str">
        <f>IF(C48="","",VLOOKUP(C48,Auxiliar!$G$2:$J$51,4,FALSE))</f>
        <v/>
      </c>
      <c r="E48" s="25" t="str">
        <f>IF(C48="","",VLOOKUP(C48,Auxiliar!$G$2:$J$51,2,FALSE))</f>
        <v/>
      </c>
      <c r="F48" s="25" t="str">
        <f>IF(C48="","",VLOOKUP(C48,Auxiliar!$G$2:$J$51,3,FALSE))</f>
        <v/>
      </c>
      <c r="G48" s="73"/>
      <c r="H48" s="73"/>
      <c r="I48" s="73"/>
      <c r="J48" s="73"/>
      <c r="K48" s="62"/>
    </row>
    <row r="49" spans="3:12" ht="30" customHeight="1" thickTop="1" thickBot="1" x14ac:dyDescent="0.35">
      <c r="C49" s="25" t="str">
        <f t="array" ref="C49">IFERROR(INDEX(Auxiliar!$F$2:$G$51,SMALL(IF(Auxiliar!$F$2:$F$51=$C$5,ROW(Auxiliar!$F$2:$F$51)-1),ROW(A41)),2),"")</f>
        <v/>
      </c>
      <c r="D49" s="25" t="str">
        <f>IF(C49="","",VLOOKUP(C49,Auxiliar!$G$2:$J$51,4,FALSE))</f>
        <v/>
      </c>
      <c r="E49" s="25" t="str">
        <f>IF(C49="","",VLOOKUP(C49,Auxiliar!$G$2:$J$51,2,FALSE))</f>
        <v/>
      </c>
      <c r="F49" s="25" t="str">
        <f>IF(C49="","",VLOOKUP(C49,Auxiliar!$G$2:$J$51,3,FALSE))</f>
        <v/>
      </c>
      <c r="G49" s="73"/>
      <c r="H49" s="73"/>
      <c r="I49" s="73"/>
      <c r="J49" s="73"/>
      <c r="K49" s="62"/>
    </row>
    <row r="50" spans="3:12" ht="30" customHeight="1" thickTop="1" thickBot="1" x14ac:dyDescent="0.35">
      <c r="C50" s="25" t="str">
        <f t="array" ref="C50">IFERROR(INDEX(Auxiliar!$F$2:$G$51,SMALL(IF(Auxiliar!$F$2:$F$51=$C$5,ROW(Auxiliar!$F$2:$F$51)-1),ROW(A42)),2),"")</f>
        <v/>
      </c>
      <c r="D50" s="25" t="str">
        <f>IF(C50="","",VLOOKUP(C50,Auxiliar!$G$2:$J$51,4,FALSE))</f>
        <v/>
      </c>
      <c r="E50" s="25" t="str">
        <f>IF(C50="","",VLOOKUP(C50,Auxiliar!$G$2:$J$51,2,FALSE))</f>
        <v/>
      </c>
      <c r="F50" s="25" t="str">
        <f>IF(C50="","",VLOOKUP(C50,Auxiliar!$G$2:$J$51,3,FALSE))</f>
        <v/>
      </c>
      <c r="G50" s="73"/>
      <c r="H50" s="73"/>
      <c r="I50" s="73"/>
      <c r="J50" s="73"/>
      <c r="K50" s="62"/>
    </row>
    <row r="51" spans="3:12" ht="30" customHeight="1" thickTop="1" thickBot="1" x14ac:dyDescent="0.35">
      <c r="C51" s="25" t="str">
        <f t="array" ref="C51">IFERROR(INDEX(Auxiliar!$F$2:$G$51,SMALL(IF(Auxiliar!$F$2:$F$51=$C$5,ROW(Auxiliar!$F$2:$F$51)-1),ROW(A43)),2),"")</f>
        <v/>
      </c>
      <c r="D51" s="25" t="str">
        <f>IF(C51="","",VLOOKUP(C51,Auxiliar!$G$2:$J$51,4,FALSE))</f>
        <v/>
      </c>
      <c r="E51" s="25" t="str">
        <f>IF(C51="","",VLOOKUP(C51,Auxiliar!$G$2:$J$51,2,FALSE))</f>
        <v/>
      </c>
      <c r="F51" s="25" t="str">
        <f>IF(C51="","",VLOOKUP(C51,Auxiliar!$G$2:$J$51,3,FALSE))</f>
        <v/>
      </c>
      <c r="G51" s="73"/>
      <c r="H51" s="73"/>
      <c r="I51" s="73"/>
      <c r="J51" s="73"/>
      <c r="K51" s="62"/>
    </row>
    <row r="52" spans="3:12" ht="30" customHeight="1" thickTop="1" thickBot="1" x14ac:dyDescent="0.35">
      <c r="C52" s="25" t="str">
        <f t="array" ref="C52">IFERROR(INDEX(Auxiliar!$F$2:$G$51,SMALL(IF(Auxiliar!$F$2:$F$51=$C$5,ROW(Auxiliar!$F$2:$F$51)-1),ROW(A44)),2),"")</f>
        <v/>
      </c>
      <c r="D52" s="25" t="str">
        <f>IF(C52="","",VLOOKUP(C52,Auxiliar!$G$2:$J$51,4,FALSE))</f>
        <v/>
      </c>
      <c r="E52" s="25" t="str">
        <f>IF(C52="","",VLOOKUP(C52,Auxiliar!$G$2:$J$51,2,FALSE))</f>
        <v/>
      </c>
      <c r="F52" s="25" t="str">
        <f>IF(C52="","",VLOOKUP(C52,Auxiliar!$G$2:$J$51,3,FALSE))</f>
        <v/>
      </c>
      <c r="G52" s="73"/>
      <c r="H52" s="73"/>
      <c r="I52" s="73"/>
      <c r="J52" s="73"/>
      <c r="K52" s="62"/>
    </row>
    <row r="53" spans="3:12" ht="30" customHeight="1" thickTop="1" thickBot="1" x14ac:dyDescent="0.35">
      <c r="C53" s="25" t="str">
        <f t="array" ref="C53">IFERROR(INDEX(Auxiliar!$F$2:$G$51,SMALL(IF(Auxiliar!$F$2:$F$51=$C$5,ROW(Auxiliar!$F$2:$F$51)-1),ROW(A45)),2),"")</f>
        <v/>
      </c>
      <c r="D53" s="25" t="str">
        <f>IF(C53="","",VLOOKUP(C53,Auxiliar!$G$2:$J$51,4,FALSE))</f>
        <v/>
      </c>
      <c r="E53" s="25" t="str">
        <f>IF(C53="","",VLOOKUP(C53,Auxiliar!$G$2:$J$51,2,FALSE))</f>
        <v/>
      </c>
      <c r="F53" s="25" t="str">
        <f>IF(C53="","",VLOOKUP(C53,Auxiliar!$G$2:$J$51,3,FALSE))</f>
        <v/>
      </c>
      <c r="G53" s="73"/>
      <c r="H53" s="73"/>
      <c r="I53" s="73"/>
      <c r="J53" s="73"/>
      <c r="K53" s="62"/>
    </row>
    <row r="54" spans="3:12" ht="30" customHeight="1" thickTop="1" thickBot="1" x14ac:dyDescent="0.35">
      <c r="C54" s="25" t="str">
        <f t="array" ref="C54">IFERROR(INDEX(Auxiliar!$F$2:$G$51,SMALL(IF(Auxiliar!$F$2:$F$51=$C$5,ROW(Auxiliar!$F$2:$F$51)-1),ROW(A46)),2),"")</f>
        <v/>
      </c>
      <c r="D54" s="25" t="str">
        <f>IF(C54="","",VLOOKUP(C54,Auxiliar!$G$2:$J$51,4,FALSE))</f>
        <v/>
      </c>
      <c r="E54" s="25" t="str">
        <f>IF(C54="","",VLOOKUP(C54,Auxiliar!$G$2:$J$51,2,FALSE))</f>
        <v/>
      </c>
      <c r="F54" s="25" t="str">
        <f>IF(C54="","",VLOOKUP(C54,Auxiliar!$G$2:$J$51,3,FALSE))</f>
        <v/>
      </c>
      <c r="G54" s="73"/>
      <c r="H54" s="73"/>
      <c r="I54" s="73"/>
      <c r="J54" s="73"/>
      <c r="K54" s="62"/>
    </row>
    <row r="55" spans="3:12" ht="30" customHeight="1" thickTop="1" thickBot="1" x14ac:dyDescent="0.35">
      <c r="C55" s="25" t="str">
        <f t="array" ref="C55">IFERROR(INDEX(Auxiliar!$F$2:$G$51,SMALL(IF(Auxiliar!$F$2:$F$51=$C$5,ROW(Auxiliar!$F$2:$F$51)-1),ROW(A47)),2),"")</f>
        <v/>
      </c>
      <c r="D55" s="25" t="str">
        <f>IF(C55="","",VLOOKUP(C55,Auxiliar!$G$2:$J$51,4,FALSE))</f>
        <v/>
      </c>
      <c r="E55" s="25" t="str">
        <f>IF(C55="","",VLOOKUP(C55,Auxiliar!$G$2:$J$51,2,FALSE))</f>
        <v/>
      </c>
      <c r="F55" s="25" t="str">
        <f>IF(C55="","",VLOOKUP(C55,Auxiliar!$G$2:$J$51,3,FALSE))</f>
        <v/>
      </c>
      <c r="G55" s="73"/>
      <c r="H55" s="73"/>
      <c r="I55" s="73"/>
      <c r="J55" s="73"/>
      <c r="K55" s="62"/>
    </row>
    <row r="56" spans="3:12" ht="30" customHeight="1" thickTop="1" thickBot="1" x14ac:dyDescent="0.35">
      <c r="C56" s="25" t="str">
        <f t="array" ref="C56">IFERROR(INDEX(Auxiliar!$F$2:$G$51,SMALL(IF(Auxiliar!$F$2:$F$51=$C$5,ROW(Auxiliar!$F$2:$F$51)-1),ROW(A48)),2),"")</f>
        <v/>
      </c>
      <c r="D56" s="25" t="str">
        <f>IF(C56="","",VLOOKUP(C56,Auxiliar!$G$2:$J$51,4,FALSE))</f>
        <v/>
      </c>
      <c r="E56" s="25" t="str">
        <f>IF(C56="","",VLOOKUP(C56,Auxiliar!$G$2:$J$51,2,FALSE))</f>
        <v/>
      </c>
      <c r="F56" s="25" t="str">
        <f>IF(C56="","",VLOOKUP(C56,Auxiliar!$G$2:$J$51,3,FALSE))</f>
        <v/>
      </c>
      <c r="G56" s="73"/>
      <c r="H56" s="73"/>
      <c r="I56" s="73"/>
      <c r="J56" s="73"/>
      <c r="K56" s="62"/>
    </row>
    <row r="57" spans="3:12" ht="30" customHeight="1" thickTop="1" thickBot="1" x14ac:dyDescent="0.35">
      <c r="C57" s="25" t="str">
        <f t="array" ref="C57">IFERROR(INDEX(Auxiliar!$F$2:$G$51,SMALL(IF(Auxiliar!$F$2:$F$51=$C$5,ROW(Auxiliar!$F$2:$F$51)-1),ROW(A49)),2),"")</f>
        <v/>
      </c>
      <c r="D57" s="25" t="str">
        <f>IF(C57="","",VLOOKUP(C57,Auxiliar!$G$2:$J$51,4,FALSE))</f>
        <v/>
      </c>
      <c r="E57" s="25" t="str">
        <f>IF(C57="","",VLOOKUP(C57,Auxiliar!$G$2:$J$51,2,FALSE))</f>
        <v/>
      </c>
      <c r="F57" s="25" t="str">
        <f>IF(C57="","",VLOOKUP(C57,Auxiliar!$G$2:$J$51,3,FALSE))</f>
        <v/>
      </c>
      <c r="G57" s="73"/>
      <c r="H57" s="73"/>
      <c r="I57" s="73"/>
      <c r="J57" s="73"/>
      <c r="K57" s="62"/>
    </row>
    <row r="58" spans="3:12" ht="30" customHeight="1" thickTop="1" thickBot="1" x14ac:dyDescent="0.35">
      <c r="C58" s="25" t="str">
        <f t="array" ref="C58">IFERROR(INDEX(Auxiliar!$F$2:$G$51,SMALL(IF(Auxiliar!$F$2:$F$51=$C$5,ROW(Auxiliar!$F$2:$F$51)-1),ROW(A50)),2),"")</f>
        <v/>
      </c>
      <c r="D58" s="25" t="str">
        <f>IF(C58="","",VLOOKUP(C58,Auxiliar!$G$2:$J$51,4,FALSE))</f>
        <v/>
      </c>
      <c r="E58" s="25" t="str">
        <f>IF(C58="","",VLOOKUP(C58,Auxiliar!$G$2:$J$51,2,FALSE))</f>
        <v/>
      </c>
      <c r="F58" s="25" t="str">
        <f>IF(C58="","",VLOOKUP(C58,Auxiliar!$G$2:$J$51,3,FALSE))</f>
        <v/>
      </c>
      <c r="G58" s="73"/>
      <c r="H58" s="73"/>
      <c r="I58" s="73"/>
      <c r="J58" s="73"/>
      <c r="K58" s="62"/>
    </row>
    <row r="59" spans="3:12" ht="30" customHeight="1" thickTop="1" thickBot="1" x14ac:dyDescent="0.35">
      <c r="C59" s="25" t="str">
        <f t="array" ref="C59">IFERROR(INDEX(Auxiliar!$F$2:$G$51,SMALL(IF(Auxiliar!$F$2:$F$51=$C$5,ROW(Auxiliar!$F$2:$F$51)-1),ROW(A51)),2),"")</f>
        <v/>
      </c>
      <c r="D59" s="25" t="str">
        <f>IF(C59="","",VLOOKUP(C59,Auxiliar!$G$2:$J$51,4,FALSE))</f>
        <v/>
      </c>
      <c r="E59" s="25" t="str">
        <f>IF(C59="","",VLOOKUP(C59,Auxiliar!$G$2:$J$51,2,FALSE))</f>
        <v/>
      </c>
      <c r="F59" s="25" t="str">
        <f>IF(C59="","",VLOOKUP(C59,Auxiliar!$G$2:$J$51,3,FALSE))</f>
        <v/>
      </c>
      <c r="G59" s="73"/>
      <c r="H59" s="73"/>
      <c r="I59" s="73"/>
      <c r="J59" s="73"/>
      <c r="K59" s="62"/>
    </row>
    <row r="60" spans="3:12" ht="30" customHeight="1" thickTop="1" thickBot="1" x14ac:dyDescent="0.35">
      <c r="C60" s="25" t="str">
        <f t="array" ref="C60">IFERROR(INDEX(Auxiliar!$F$2:$G$51,SMALL(IF(Auxiliar!$F$2:$F$51=$C$5,ROW(Auxiliar!$F$2:$F$51)-1),ROW(A52)),2),"")</f>
        <v/>
      </c>
      <c r="D60" s="25" t="str">
        <f>IF(C60="","",VLOOKUP(C60,Auxiliar!$G$2:$J$51,4,FALSE))</f>
        <v/>
      </c>
      <c r="E60" s="25" t="str">
        <f>IF(C60="","",VLOOKUP(C60,Auxiliar!$G$2:$J$51,2,FALSE))</f>
        <v/>
      </c>
      <c r="F60" s="25" t="str">
        <f>IF(C60="","",VLOOKUP(C60,Auxiliar!$G$2:$J$51,3,FALSE))</f>
        <v/>
      </c>
      <c r="G60" s="73"/>
      <c r="H60" s="73"/>
      <c r="I60" s="73"/>
      <c r="J60" s="73"/>
      <c r="K60" s="62"/>
    </row>
    <row r="61" spans="3:12" ht="30" customHeight="1" thickTop="1" x14ac:dyDescent="0.3">
      <c r="C61" s="2">
        <f>COUNTA($C$10:$C$60)-COUNTBLANK($C$10:$C$60)</f>
        <v>4</v>
      </c>
      <c r="D61" s="2"/>
      <c r="E61" s="2"/>
      <c r="F61" s="2" t="s">
        <v>126</v>
      </c>
      <c r="G61" s="72">
        <f>COUNTIFS(G10:G60,"Realizado")</f>
        <v>0</v>
      </c>
      <c r="H61" s="72">
        <f t="shared" ref="H61:K61" si="2">COUNTIFS(H10:H60,"Realizado")</f>
        <v>0</v>
      </c>
      <c r="I61" s="72">
        <f t="shared" si="2"/>
        <v>0</v>
      </c>
      <c r="J61" s="72">
        <f t="shared" si="2"/>
        <v>0</v>
      </c>
      <c r="K61" s="2">
        <f t="shared" si="2"/>
        <v>0</v>
      </c>
      <c r="L61" s="2">
        <f>SUM(G61:K61)</f>
        <v>0</v>
      </c>
    </row>
    <row r="62" spans="3:12" ht="30" customHeight="1" x14ac:dyDescent="0.3">
      <c r="C62" s="2"/>
      <c r="D62" s="2"/>
      <c r="E62" s="2"/>
      <c r="F62" s="2" t="s">
        <v>125</v>
      </c>
      <c r="G62" s="2">
        <f>COUNTIFS(G10:G60,"Não Realizado")</f>
        <v>0</v>
      </c>
      <c r="H62" s="2">
        <f t="shared" ref="H62:K62" si="3">COUNTIFS(H10:H60,"Não Realizado")</f>
        <v>0</v>
      </c>
      <c r="I62" s="2">
        <f t="shared" si="3"/>
        <v>0</v>
      </c>
      <c r="J62" s="2">
        <f t="shared" si="3"/>
        <v>0</v>
      </c>
      <c r="K62" s="2">
        <f t="shared" si="3"/>
        <v>0</v>
      </c>
      <c r="L62" s="2">
        <f>SUM(G62:K62)</f>
        <v>0</v>
      </c>
    </row>
    <row r="63" spans="3:12" ht="30" customHeight="1" x14ac:dyDescent="0.3">
      <c r="C63" s="2"/>
      <c r="D63" s="2"/>
      <c r="E63" s="2"/>
      <c r="F63" s="2" t="s">
        <v>137</v>
      </c>
      <c r="G63" s="2">
        <f>COUNTIFS(G10:G60,"Não se aplica")</f>
        <v>0</v>
      </c>
      <c r="H63" s="2">
        <f t="shared" ref="H63:K63" si="4">COUNTIFS(H10:H60,"Não se aplica")</f>
        <v>0</v>
      </c>
      <c r="I63" s="2">
        <f t="shared" si="4"/>
        <v>0</v>
      </c>
      <c r="J63" s="2">
        <f t="shared" si="4"/>
        <v>0</v>
      </c>
      <c r="K63" s="2">
        <f t="shared" si="4"/>
        <v>0</v>
      </c>
      <c r="L63" s="2">
        <f>SUM(G63:K63)</f>
        <v>0</v>
      </c>
    </row>
    <row r="64" spans="3:12" ht="30" customHeight="1" x14ac:dyDescent="0.3">
      <c r="C64" s="2"/>
      <c r="D64" s="2"/>
      <c r="E64" s="2"/>
      <c r="F64" s="2"/>
      <c r="G64" s="2"/>
      <c r="H64" s="2"/>
      <c r="I64" s="2"/>
      <c r="J64" s="2"/>
      <c r="K64" s="2"/>
      <c r="L64" s="2"/>
    </row>
    <row r="65" ht="30" customHeight="1" x14ac:dyDescent="0.3"/>
    <row r="66" ht="30" customHeight="1" x14ac:dyDescent="0.3"/>
    <row r="67" ht="30" customHeight="1" x14ac:dyDescent="0.3"/>
    <row r="68" ht="30" customHeight="1" x14ac:dyDescent="0.3"/>
    <row r="69" ht="30" customHeight="1" x14ac:dyDescent="0.3"/>
    <row r="70" ht="30" customHeight="1" x14ac:dyDescent="0.3"/>
    <row r="71" ht="30" customHeight="1" x14ac:dyDescent="0.3"/>
    <row r="72" ht="30" customHeight="1" x14ac:dyDescent="0.3"/>
    <row r="73" ht="30" customHeight="1" x14ac:dyDescent="0.3"/>
    <row r="74" ht="30" customHeight="1" x14ac:dyDescent="0.3"/>
    <row r="75" ht="30" customHeight="1" x14ac:dyDescent="0.3"/>
    <row r="76" ht="30" customHeight="1" x14ac:dyDescent="0.3"/>
    <row r="77" ht="30" customHeight="1" x14ac:dyDescent="0.3"/>
    <row r="78" ht="30" customHeight="1" x14ac:dyDescent="0.3"/>
    <row r="79" ht="30" customHeight="1" x14ac:dyDescent="0.3"/>
    <row r="80" ht="30" customHeight="1" x14ac:dyDescent="0.3"/>
    <row r="81" ht="30" customHeight="1" x14ac:dyDescent="0.3"/>
    <row r="82" ht="30" customHeight="1" x14ac:dyDescent="0.3"/>
    <row r="83" ht="30" customHeight="1" x14ac:dyDescent="0.3"/>
    <row r="84" ht="30" customHeight="1" x14ac:dyDescent="0.3"/>
    <row r="85" ht="30" customHeight="1" x14ac:dyDescent="0.3"/>
    <row r="86" ht="30" customHeight="1" x14ac:dyDescent="0.3"/>
    <row r="87" ht="30" customHeight="1" x14ac:dyDescent="0.3"/>
    <row r="88" ht="30" customHeight="1" x14ac:dyDescent="0.3"/>
    <row r="89" ht="30" customHeight="1" x14ac:dyDescent="0.3"/>
    <row r="90" ht="30" customHeight="1" x14ac:dyDescent="0.3"/>
    <row r="91" ht="30" customHeight="1" x14ac:dyDescent="0.3"/>
    <row r="92" ht="30" customHeight="1" x14ac:dyDescent="0.3"/>
    <row r="93" ht="30" customHeight="1" x14ac:dyDescent="0.3"/>
    <row r="94" ht="30" customHeight="1" x14ac:dyDescent="0.3"/>
    <row r="95" ht="30" customHeight="1" x14ac:dyDescent="0.3"/>
    <row r="96" ht="30" customHeight="1" x14ac:dyDescent="0.3"/>
    <row r="97" ht="30" customHeight="1" x14ac:dyDescent="0.3"/>
    <row r="98" ht="30" customHeight="1" x14ac:dyDescent="0.3"/>
    <row r="99" ht="30" customHeight="1" x14ac:dyDescent="0.3"/>
    <row r="100" ht="30" customHeight="1" x14ac:dyDescent="0.3"/>
    <row r="101" ht="30" customHeight="1" x14ac:dyDescent="0.3"/>
    <row r="102" ht="30" customHeight="1" x14ac:dyDescent="0.3"/>
    <row r="103" ht="30" customHeight="1" x14ac:dyDescent="0.3"/>
  </sheetData>
  <sheetProtection algorithmName="SHA-512" hashValue="uGsTCLCZySuXNwJkZZCNKtzgAsOo11eHikQP5UtEh9IQ55B7Ecy9WntjpbId7zVoHTfaAT9XX3K8K50OU0FWiw==" saltValue="XD0SeEUosRFS7UqjdXZnQw==" spinCount="100000" sheet="1" objects="1" scenarios="1" formatCells="0" formatColumns="0" formatRows="0" selectLockedCells="1"/>
  <mergeCells count="1">
    <mergeCell ref="C8:K8"/>
  </mergeCells>
  <phoneticPr fontId="26" type="noConversion"/>
  <conditionalFormatting sqref="G10:K60">
    <cfRule type="containsText" dxfId="13" priority="1" operator="containsText" text="Não realizado">
      <formula>NOT(ISERROR(SEARCH("Não realizado",G10)))</formula>
    </cfRule>
    <cfRule type="containsText" dxfId="12" priority="2" operator="containsText" text="Realizado">
      <formula>NOT(ISERROR(SEARCH("Realizado",G10)))</formula>
    </cfRule>
  </conditionalFormatting>
  <conditionalFormatting sqref="H10:K60">
    <cfRule type="expression" dxfId="11" priority="7">
      <formula>$D$6=1</formula>
    </cfRule>
  </conditionalFormatting>
  <conditionalFormatting sqref="I10:K60">
    <cfRule type="expression" dxfId="10" priority="6">
      <formula>$D$6=2</formula>
    </cfRule>
  </conditionalFormatting>
  <conditionalFormatting sqref="J10:K60">
    <cfRule type="expression" dxfId="9" priority="5">
      <formula>$D$6=3</formula>
    </cfRule>
  </conditionalFormatting>
  <conditionalFormatting sqref="K10:K60">
    <cfRule type="expression" dxfId="8" priority="4">
      <formula>$D$6=4</formula>
    </cfRule>
  </conditionalFormatting>
  <dataValidations count="3">
    <dataValidation type="list" allowBlank="1" showInputMessage="1" showErrorMessage="1" sqref="D6" xr:uid="{00000000-0002-0000-0900-000000000000}">
      <formula1>"1,2,3,4,5"</formula1>
    </dataValidation>
    <dataValidation type="list" allowBlank="1" showInputMessage="1" showErrorMessage="1" sqref="K11:K60" xr:uid="{00000000-0002-0000-0900-000001000000}">
      <formula1>"Realizado,Não realizado,Não se aplica"</formula1>
    </dataValidation>
    <dataValidation type="list" allowBlank="1" showInputMessage="1" showErrorMessage="1" sqref="G10:K10 G11:J60" xr:uid="{E28199EE-B03E-49C5-9B2A-DFF474C7B712}">
      <formula1>"Realizado,No realizado,No aplicable"</formula1>
    </dataValidation>
  </dataValidations>
  <pageMargins left="0.51" right="0.51" top="0.79000000000000015" bottom="0.79000000000000015" header="0.31" footer="0.31"/>
  <pageSetup paperSize="9" scale="55" orientation="landscape" horizontalDpi="0" verticalDpi="0"/>
  <headerFooter>
    <oddFooter>&amp;C_x000D_&amp;1#&amp;"Calibri"&amp;9&amp;KFFFF00 Wiwynn Confidential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Planilha12"/>
  <dimension ref="A1:AD101"/>
  <sheetViews>
    <sheetView showGridLines="0" zoomScale="90" zoomScaleNormal="90" workbookViewId="0">
      <selection activeCell="G8" sqref="G8"/>
    </sheetView>
  </sheetViews>
  <sheetFormatPr defaultColWidth="8.88671875" defaultRowHeight="0" customHeight="1" zeroHeight="1" x14ac:dyDescent="0.3"/>
  <cols>
    <col min="1" max="1" width="27.6640625" style="1" customWidth="1"/>
    <col min="2" max="2" width="3.88671875" customWidth="1"/>
    <col min="3" max="3" width="70.6640625" customWidth="1"/>
    <col min="4" max="5" width="23.88671875" customWidth="1"/>
    <col min="6" max="6" width="29.33203125" customWidth="1"/>
    <col min="7" max="7" width="15" customWidth="1"/>
    <col min="14" max="30" width="8.88671875" style="2"/>
  </cols>
  <sheetData>
    <row r="1" spans="1:30" s="63" customFormat="1" ht="44.25" customHeight="1" x14ac:dyDescent="0.3">
      <c r="C1" s="64" t="s">
        <v>192</v>
      </c>
      <c r="E1" s="65"/>
      <c r="F1" s="65"/>
    </row>
    <row r="2" spans="1:30" s="4" customFormat="1" ht="34.200000000000003" customHeight="1" x14ac:dyDescent="0.45">
      <c r="A2" s="1"/>
      <c r="C2" s="5" t="s">
        <v>29</v>
      </c>
      <c r="D2" s="5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</row>
    <row r="3" spans="1:30" s="4" customFormat="1" ht="21.6" customHeight="1" x14ac:dyDescent="0.3">
      <c r="A3" s="1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</row>
    <row r="4" spans="1:30" s="4" customFormat="1" ht="21.6" customHeight="1" x14ac:dyDescent="0.3">
      <c r="A4" s="1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</row>
    <row r="5" spans="1:30" ht="30" customHeight="1" thickBot="1" x14ac:dyDescent="0.35">
      <c r="C5" s="2" t="s">
        <v>85</v>
      </c>
    </row>
    <row r="6" spans="1:30" ht="30" customHeight="1" thickTop="1" thickBot="1" x14ac:dyDescent="0.35">
      <c r="C6" s="83" t="s">
        <v>86</v>
      </c>
      <c r="D6" s="83"/>
      <c r="E6" s="83"/>
      <c r="F6" s="83"/>
      <c r="G6" s="83"/>
    </row>
    <row r="7" spans="1:30" ht="30" customHeight="1" thickTop="1" thickBot="1" x14ac:dyDescent="0.35">
      <c r="C7" s="21" t="s">
        <v>65</v>
      </c>
      <c r="D7" s="21" t="s">
        <v>87</v>
      </c>
      <c r="E7" s="16" t="s">
        <v>64</v>
      </c>
      <c r="F7" s="16" t="s">
        <v>176</v>
      </c>
      <c r="G7" s="16" t="s">
        <v>100</v>
      </c>
    </row>
    <row r="8" spans="1:30" ht="30" customHeight="1" thickTop="1" thickBot="1" x14ac:dyDescent="0.35">
      <c r="C8" s="25" t="str">
        <f t="array" ref="C8">IFERROR(INDEX(Auxiliar!$F$2:$G$51,SMALL(IF(Auxiliar!$F$2:$F$51=$C$5,ROW(Auxiliar!$F$2:$F$51)-1),ROW(A2)),2),"")</f>
        <v>Los materiales tienen fácil acceso?</v>
      </c>
      <c r="D8" s="25" t="str">
        <f>IF(C8="","",VLOOKUP(C8,Auxiliar!$G$2:$J$51,4,FALSE))</f>
        <v>organización</v>
      </c>
      <c r="E8" s="25" t="str">
        <f>IF(C8="","",VLOOKUP(C8,Auxiliar!$G$2:$J$51,2,FALSE))</f>
        <v>Daniel Pereira</v>
      </c>
      <c r="F8" s="25" t="str">
        <f>IF(C8="","",VLOOKUP(C8,Auxiliar!$G$2:$J$51,3,FALSE))</f>
        <v>Se hace por encima de las expectativas</v>
      </c>
      <c r="G8" s="62"/>
    </row>
    <row r="9" spans="1:30" ht="30" customHeight="1" thickTop="1" thickBot="1" x14ac:dyDescent="0.35">
      <c r="C9" s="25" t="str">
        <f t="array" ref="C9">IFERROR(INDEX(Auxiliar!$F$2:$G$51,SMALL(IF(Auxiliar!$F$2:$F$51=$C$5,ROW(Auxiliar!$F$2:$F$51)-1),ROW(A3)),2),"")</f>
        <v>Hay residuos en general por todo el piso?</v>
      </c>
      <c r="D9" s="25" t="str">
        <f>IF(C9="","",VLOOKUP(C9,Auxiliar!$G$2:$J$51,4,FALSE))</f>
        <v>limpieza</v>
      </c>
      <c r="E9" s="25" t="str">
        <f>IF(C9="","",VLOOKUP(C9,Auxiliar!$G$2:$J$51,2,FALSE))</f>
        <v>Daniel Pereira</v>
      </c>
      <c r="F9" s="25" t="str">
        <f>IF(C9="","",VLOOKUP(C9,Auxiliar!$G$2:$J$51,3,FALSE))</f>
        <v>No se hace</v>
      </c>
      <c r="G9" s="62"/>
    </row>
    <row r="10" spans="1:30" ht="30" customHeight="1" thickTop="1" thickBot="1" x14ac:dyDescent="0.35">
      <c r="C10" s="25" t="str">
        <f t="array" ref="C10">IFERROR(INDEX(Auxiliar!$F$2:$G$51,SMALL(IF(Auxiliar!$F$2:$F$51=$C$5,ROW(Auxiliar!$F$2:$F$51)-1),ROW(A4)),2),"")</f>
        <v>Lámparas y luminarias están limpios y en buen estado de funcionamiento?</v>
      </c>
      <c r="D10" s="25" t="str">
        <f>IF(C10="","",VLOOKUP(C10,Auxiliar!$G$2:$J$51,4,FALSE))</f>
        <v>Bienestar</v>
      </c>
      <c r="E10" s="25" t="str">
        <f>IF(C10="","",VLOOKUP(C10,Auxiliar!$G$2:$J$51,2,FALSE))</f>
        <v>Daniel Pereira</v>
      </c>
      <c r="F10" s="25" t="str">
        <f>IF(C10="","",VLOOKUP(C10,Auxiliar!$G$2:$J$51,3,FALSE))</f>
        <v>Se hace por encima de las expectativas</v>
      </c>
      <c r="G10" s="62"/>
      <c r="U10" s="2" t="s">
        <v>65</v>
      </c>
      <c r="V10" s="2" t="s">
        <v>126</v>
      </c>
      <c r="W10" s="2" t="s">
        <v>125</v>
      </c>
      <c r="X10" s="2" t="s">
        <v>137</v>
      </c>
    </row>
    <row r="11" spans="1:30" ht="30" customHeight="1" thickTop="1" thickBot="1" x14ac:dyDescent="0.35">
      <c r="C11" s="25" t="str">
        <f t="array" ref="C11">IFERROR(INDEX(Auxiliar!$F$2:$G$51,SMALL(IF(Auxiliar!$F$2:$F$51=$C$5,ROW(Auxiliar!$F$2:$F$51)-1),ROW(A5)),2),"")</f>
        <v>La empresa cuenta con un ambiente disciplinado?</v>
      </c>
      <c r="D11" s="25" t="str">
        <f>IF(C11="","",VLOOKUP(C11,Auxiliar!$G$2:$J$51,4,FALSE))</f>
        <v>autodisciplina</v>
      </c>
      <c r="E11" s="25" t="str">
        <f>IF(C11="","",VLOOKUP(C11,Auxiliar!$G$2:$J$51,2,FALSE))</f>
        <v>Daniel Pereira</v>
      </c>
      <c r="F11" s="25" t="str">
        <f>IF(C11="","",VLOOKUP(C11,Auxiliar!$G$2:$J$51,3,FALSE))</f>
        <v>No se hace</v>
      </c>
      <c r="G11" s="62"/>
      <c r="U11" s="2" t="s">
        <v>102</v>
      </c>
      <c r="V11" s="2">
        <f>COUNTIFS($D$8:$D$58,$U11,$G$8:$G$58,V$10)</f>
        <v>0</v>
      </c>
      <c r="W11" s="2">
        <f t="shared" ref="W11:X15" si="0">COUNTIFS($D$8:$D$58,$U11,$G$8:$G$58,W$10)</f>
        <v>0</v>
      </c>
      <c r="X11" s="2">
        <f t="shared" si="0"/>
        <v>0</v>
      </c>
    </row>
    <row r="12" spans="1:30" ht="30" customHeight="1" thickTop="1" thickBot="1" x14ac:dyDescent="0.35">
      <c r="C12" s="25" t="str">
        <f t="array" ref="C12">IFERROR(INDEX(Auxiliar!$F$2:$G$51,SMALL(IF(Auxiliar!$F$2:$F$51=$C$5,ROW(Auxiliar!$F$2:$F$51)-1),ROW(A6)),2),"")</f>
        <v/>
      </c>
      <c r="D12" s="25" t="str">
        <f>IF(C12="","",VLOOKUP(C12,Auxiliar!$G$2:$J$51,4,FALSE))</f>
        <v/>
      </c>
      <c r="E12" s="25" t="str">
        <f>IF(C12="","",VLOOKUP(C12,Auxiliar!$G$2:$J$51,2,FALSE))</f>
        <v/>
      </c>
      <c r="F12" s="25" t="str">
        <f>IF(C12="","",VLOOKUP(C12,Auxiliar!$G$2:$J$51,3,FALSE))</f>
        <v/>
      </c>
      <c r="G12" s="73"/>
      <c r="U12" s="2" t="s">
        <v>103</v>
      </c>
      <c r="V12" s="2">
        <f t="shared" ref="V12:V15" si="1">COUNTIFS($D$8:$D$58,$U12,$G$8:$G$58,V$10)</f>
        <v>0</v>
      </c>
      <c r="W12" s="2">
        <f t="shared" si="0"/>
        <v>0</v>
      </c>
      <c r="X12" s="2">
        <f t="shared" si="0"/>
        <v>0</v>
      </c>
    </row>
    <row r="13" spans="1:30" ht="30" customHeight="1" thickTop="1" thickBot="1" x14ac:dyDescent="0.35">
      <c r="C13" s="25" t="str">
        <f t="array" ref="C13">IFERROR(INDEX(Auxiliar!$F$2:$G$51,SMALL(IF(Auxiliar!$F$2:$F$51=$C$5,ROW(Auxiliar!$F$2:$F$51)-1),ROW(A7)),2),"")</f>
        <v/>
      </c>
      <c r="D13" s="25" t="str">
        <f>IF(C13="","",VLOOKUP(C13,Auxiliar!$G$2:$J$51,4,FALSE))</f>
        <v/>
      </c>
      <c r="E13" s="25" t="str">
        <f>IF(C13="","",VLOOKUP(C13,Auxiliar!$G$2:$J$51,2,FALSE))</f>
        <v/>
      </c>
      <c r="F13" s="25" t="str">
        <f>IF(C13="","",VLOOKUP(C13,Auxiliar!$G$2:$J$51,3,FALSE))</f>
        <v/>
      </c>
      <c r="G13" s="73"/>
      <c r="U13" s="2" t="s">
        <v>104</v>
      </c>
      <c r="V13" s="2">
        <f t="shared" si="1"/>
        <v>0</v>
      </c>
      <c r="W13" s="2">
        <f t="shared" si="0"/>
        <v>0</v>
      </c>
      <c r="X13" s="2">
        <f t="shared" si="0"/>
        <v>0</v>
      </c>
    </row>
    <row r="14" spans="1:30" ht="30" customHeight="1" thickTop="1" thickBot="1" x14ac:dyDescent="0.35">
      <c r="C14" s="25" t="str">
        <f t="array" ref="C14">IFERROR(INDEX(Auxiliar!$F$2:$G$51,SMALL(IF(Auxiliar!$F$2:$F$51=$C$5,ROW(Auxiliar!$F$2:$F$51)-1),ROW(A8)),2),"")</f>
        <v/>
      </c>
      <c r="D14" s="25" t="str">
        <f>IF(C14="","",VLOOKUP(C14,Auxiliar!$G$2:$J$51,4,FALSE))</f>
        <v/>
      </c>
      <c r="E14" s="25" t="str">
        <f>IF(C14="","",VLOOKUP(C14,Auxiliar!$G$2:$J$51,2,FALSE))</f>
        <v/>
      </c>
      <c r="F14" s="25" t="str">
        <f>IF(C14="","",VLOOKUP(C14,Auxiliar!$G$2:$J$51,3,FALSE))</f>
        <v/>
      </c>
      <c r="G14" s="73"/>
      <c r="U14" s="2" t="s">
        <v>105</v>
      </c>
      <c r="V14" s="2">
        <f t="shared" si="1"/>
        <v>0</v>
      </c>
      <c r="W14" s="2">
        <f t="shared" si="0"/>
        <v>0</v>
      </c>
      <c r="X14" s="2">
        <f t="shared" si="0"/>
        <v>0</v>
      </c>
    </row>
    <row r="15" spans="1:30" ht="30" customHeight="1" thickTop="1" thickBot="1" x14ac:dyDescent="0.35">
      <c r="C15" s="25" t="str">
        <f t="array" ref="C15">IFERROR(INDEX(Auxiliar!$F$2:$G$51,SMALL(IF(Auxiliar!$F$2:$F$51=$C$5,ROW(Auxiliar!$F$2:$F$51)-1),ROW(A9)),2),"")</f>
        <v/>
      </c>
      <c r="D15" s="25" t="str">
        <f>IF(C15="","",VLOOKUP(C15,Auxiliar!$G$2:$J$51,4,FALSE))</f>
        <v/>
      </c>
      <c r="E15" s="25" t="str">
        <f>IF(C15="","",VLOOKUP(C15,Auxiliar!$G$2:$J$51,2,FALSE))</f>
        <v/>
      </c>
      <c r="F15" s="25" t="str">
        <f>IF(C15="","",VLOOKUP(C15,Auxiliar!$G$2:$J$51,3,FALSE))</f>
        <v/>
      </c>
      <c r="G15" s="73"/>
      <c r="U15" s="2" t="s">
        <v>106</v>
      </c>
      <c r="V15" s="2">
        <f t="shared" si="1"/>
        <v>0</v>
      </c>
      <c r="W15" s="2">
        <f t="shared" si="0"/>
        <v>0</v>
      </c>
      <c r="X15" s="2">
        <f t="shared" si="0"/>
        <v>0</v>
      </c>
    </row>
    <row r="16" spans="1:30" ht="30" customHeight="1" thickTop="1" thickBot="1" x14ac:dyDescent="0.35">
      <c r="C16" s="25" t="str">
        <f t="array" ref="C16">IFERROR(INDEX(Auxiliar!$F$2:$G$51,SMALL(IF(Auxiliar!$F$2:$F$51=$C$5,ROW(Auxiliar!$F$2:$F$51)-1),ROW(A10)),2),"")</f>
        <v/>
      </c>
      <c r="D16" s="25" t="str">
        <f>IF(C16="","",VLOOKUP(C16,Auxiliar!$G$2:$J$51,4,FALSE))</f>
        <v/>
      </c>
      <c r="E16" s="25" t="str">
        <f>IF(C16="","",VLOOKUP(C16,Auxiliar!$G$2:$J$51,2,FALSE))</f>
        <v/>
      </c>
      <c r="F16" s="25" t="str">
        <f>IF(C16="","",VLOOKUP(C16,Auxiliar!$G$2:$J$51,3,FALSE))</f>
        <v/>
      </c>
      <c r="G16" s="73"/>
      <c r="U16" s="2" t="s">
        <v>135</v>
      </c>
      <c r="V16" s="2">
        <f>SUM(V11:V15)</f>
        <v>0</v>
      </c>
      <c r="W16" s="2">
        <f>SUM(W11:W15)</f>
        <v>0</v>
      </c>
      <c r="X16" s="2">
        <f>SUM(X11:X15)</f>
        <v>0</v>
      </c>
    </row>
    <row r="17" spans="3:7" ht="30" customHeight="1" thickTop="1" thickBot="1" x14ac:dyDescent="0.35">
      <c r="C17" s="25" t="str">
        <f t="array" ref="C17">IFERROR(INDEX(Auxiliar!$F$2:$G$51,SMALL(IF(Auxiliar!$F$2:$F$51=$C$5,ROW(Auxiliar!$F$2:$F$51)-1),ROW(A11)),2),"")</f>
        <v/>
      </c>
      <c r="D17" s="25" t="str">
        <f>IF(C17="","",VLOOKUP(C17,Auxiliar!$G$2:$J$51,4,FALSE))</f>
        <v/>
      </c>
      <c r="E17" s="25" t="str">
        <f>IF(C17="","",VLOOKUP(C17,Auxiliar!$G$2:$J$51,2,FALSE))</f>
        <v/>
      </c>
      <c r="F17" s="25" t="str">
        <f>IF(C17="","",VLOOKUP(C17,Auxiliar!$G$2:$J$51,3,FALSE))</f>
        <v/>
      </c>
      <c r="G17" s="73"/>
    </row>
    <row r="18" spans="3:7" ht="30" customHeight="1" thickTop="1" thickBot="1" x14ac:dyDescent="0.35">
      <c r="C18" s="25" t="str">
        <f t="array" ref="C18">IFERROR(INDEX(Auxiliar!$F$2:$G$51,SMALL(IF(Auxiliar!$F$2:$F$51=$C$5,ROW(Auxiliar!$F$2:$F$51)-1),ROW(A12)),2),"")</f>
        <v/>
      </c>
      <c r="D18" s="25" t="str">
        <f>IF(C18="","",VLOOKUP(C18,Auxiliar!$G$2:$J$51,4,FALSE))</f>
        <v/>
      </c>
      <c r="E18" s="25" t="str">
        <f>IF(C18="","",VLOOKUP(C18,Auxiliar!$G$2:$J$51,2,FALSE))</f>
        <v/>
      </c>
      <c r="F18" s="25" t="str">
        <f>IF(C18="","",VLOOKUP(C18,Auxiliar!$G$2:$J$51,3,FALSE))</f>
        <v/>
      </c>
      <c r="G18" s="73"/>
    </row>
    <row r="19" spans="3:7" ht="30" customHeight="1" thickTop="1" thickBot="1" x14ac:dyDescent="0.35">
      <c r="C19" s="25" t="str">
        <f t="array" ref="C19">IFERROR(INDEX(Auxiliar!$F$2:$G$51,SMALL(IF(Auxiliar!$F$2:$F$51=$C$5,ROW(Auxiliar!$F$2:$F$51)-1),ROW(A13)),2),"")</f>
        <v/>
      </c>
      <c r="D19" s="25" t="str">
        <f>IF(C19="","",VLOOKUP(C19,Auxiliar!$G$2:$J$51,4,FALSE))</f>
        <v/>
      </c>
      <c r="E19" s="25" t="str">
        <f>IF(C19="","",VLOOKUP(C19,Auxiliar!$G$2:$J$51,2,FALSE))</f>
        <v/>
      </c>
      <c r="F19" s="25" t="str">
        <f>IF(C19="","",VLOOKUP(C19,Auxiliar!$G$2:$J$51,3,FALSE))</f>
        <v/>
      </c>
      <c r="G19" s="73"/>
    </row>
    <row r="20" spans="3:7" ht="30" customHeight="1" thickTop="1" thickBot="1" x14ac:dyDescent="0.35">
      <c r="C20" s="25" t="str">
        <f t="array" ref="C20">IFERROR(INDEX(Auxiliar!$F$2:$G$51,SMALL(IF(Auxiliar!$F$2:$F$51=$C$5,ROW(Auxiliar!$F$2:$F$51)-1),ROW(A14)),2),"")</f>
        <v/>
      </c>
      <c r="D20" s="25" t="str">
        <f>IF(C20="","",VLOOKUP(C20,Auxiliar!$G$2:$J$51,4,FALSE))</f>
        <v/>
      </c>
      <c r="E20" s="25" t="str">
        <f>IF(C20="","",VLOOKUP(C20,Auxiliar!$G$2:$J$51,2,FALSE))</f>
        <v/>
      </c>
      <c r="F20" s="25" t="str">
        <f>IF(C20="","",VLOOKUP(C20,Auxiliar!$G$2:$J$51,3,FALSE))</f>
        <v/>
      </c>
      <c r="G20" s="73"/>
    </row>
    <row r="21" spans="3:7" ht="30" customHeight="1" thickTop="1" thickBot="1" x14ac:dyDescent="0.35">
      <c r="C21" s="25" t="str">
        <f t="array" ref="C21">IFERROR(INDEX(Auxiliar!$F$2:$G$51,SMALL(IF(Auxiliar!$F$2:$F$51=$C$5,ROW(Auxiliar!$F$2:$F$51)-1),ROW(A15)),2),"")</f>
        <v/>
      </c>
      <c r="D21" s="25" t="str">
        <f>IF(C21="","",VLOOKUP(C21,Auxiliar!$G$2:$J$51,4,FALSE))</f>
        <v/>
      </c>
      <c r="E21" s="25" t="str">
        <f>IF(C21="","",VLOOKUP(C21,Auxiliar!$G$2:$J$51,2,FALSE))</f>
        <v/>
      </c>
      <c r="F21" s="25" t="str">
        <f>IF(C21="","",VLOOKUP(C21,Auxiliar!$G$2:$J$51,3,FALSE))</f>
        <v/>
      </c>
      <c r="G21" s="73"/>
    </row>
    <row r="22" spans="3:7" ht="30" customHeight="1" thickTop="1" thickBot="1" x14ac:dyDescent="0.35">
      <c r="C22" s="25" t="str">
        <f t="array" ref="C22">IFERROR(INDEX(Auxiliar!$F$2:$G$51,SMALL(IF(Auxiliar!$F$2:$F$51=$C$5,ROW(Auxiliar!$F$2:$F$51)-1),ROW(A16)),2),"")</f>
        <v/>
      </c>
      <c r="D22" s="25" t="str">
        <f>IF(C22="","",VLOOKUP(C22,Auxiliar!$G$2:$J$51,4,FALSE))</f>
        <v/>
      </c>
      <c r="E22" s="25" t="str">
        <f>IF(C22="","",VLOOKUP(C22,Auxiliar!$G$2:$J$51,2,FALSE))</f>
        <v/>
      </c>
      <c r="F22" s="25" t="str">
        <f>IF(C22="","",VLOOKUP(C22,Auxiliar!$G$2:$J$51,3,FALSE))</f>
        <v/>
      </c>
      <c r="G22" s="73"/>
    </row>
    <row r="23" spans="3:7" ht="30" customHeight="1" thickTop="1" thickBot="1" x14ac:dyDescent="0.35">
      <c r="C23" s="25" t="str">
        <f t="array" ref="C23">IFERROR(INDEX(Auxiliar!$F$2:$G$51,SMALL(IF(Auxiliar!$F$2:$F$51=$C$5,ROW(Auxiliar!$F$2:$F$51)-1),ROW(A17)),2),"")</f>
        <v/>
      </c>
      <c r="D23" s="25" t="str">
        <f>IF(C23="","",VLOOKUP(C23,Auxiliar!$G$2:$J$51,4,FALSE))</f>
        <v/>
      </c>
      <c r="E23" s="25" t="str">
        <f>IF(C23="","",VLOOKUP(C23,Auxiliar!$G$2:$J$51,2,FALSE))</f>
        <v/>
      </c>
      <c r="F23" s="25" t="str">
        <f>IF(C23="","",VLOOKUP(C23,Auxiliar!$G$2:$J$51,3,FALSE))</f>
        <v/>
      </c>
      <c r="G23" s="73"/>
    </row>
    <row r="24" spans="3:7" ht="30" customHeight="1" thickTop="1" thickBot="1" x14ac:dyDescent="0.35">
      <c r="C24" s="25" t="str">
        <f t="array" ref="C24">IFERROR(INDEX(Auxiliar!$F$2:$G$51,SMALL(IF(Auxiliar!$F$2:$F$51=$C$5,ROW(Auxiliar!$F$2:$F$51)-1),ROW(A18)),2),"")</f>
        <v/>
      </c>
      <c r="D24" s="25" t="str">
        <f>IF(C24="","",VLOOKUP(C24,Auxiliar!$G$2:$J$51,4,FALSE))</f>
        <v/>
      </c>
      <c r="E24" s="25" t="str">
        <f>IF(C24="","",VLOOKUP(C24,Auxiliar!$G$2:$J$51,2,FALSE))</f>
        <v/>
      </c>
      <c r="F24" s="25" t="str">
        <f>IF(C24="","",VLOOKUP(C24,Auxiliar!$G$2:$J$51,3,FALSE))</f>
        <v/>
      </c>
      <c r="G24" s="73"/>
    </row>
    <row r="25" spans="3:7" ht="30" customHeight="1" thickTop="1" thickBot="1" x14ac:dyDescent="0.35">
      <c r="C25" s="25" t="str">
        <f t="array" ref="C25">IFERROR(INDEX(Auxiliar!$F$2:$G$51,SMALL(IF(Auxiliar!$F$2:$F$51=$C$5,ROW(Auxiliar!$F$2:$F$51)-1),ROW(A19)),2),"")</f>
        <v/>
      </c>
      <c r="D25" s="25" t="str">
        <f>IF(C25="","",VLOOKUP(C25,Auxiliar!$G$2:$J$51,4,FALSE))</f>
        <v/>
      </c>
      <c r="E25" s="25" t="str">
        <f>IF(C25="","",VLOOKUP(C25,Auxiliar!$G$2:$J$51,2,FALSE))</f>
        <v/>
      </c>
      <c r="F25" s="25" t="str">
        <f>IF(C25="","",VLOOKUP(C25,Auxiliar!$G$2:$J$51,3,FALSE))</f>
        <v/>
      </c>
      <c r="G25" s="73"/>
    </row>
    <row r="26" spans="3:7" ht="30" customHeight="1" thickTop="1" thickBot="1" x14ac:dyDescent="0.35">
      <c r="C26" s="25" t="str">
        <f t="array" ref="C26">IFERROR(INDEX(Auxiliar!$F$2:$G$51,SMALL(IF(Auxiliar!$F$2:$F$51=$C$5,ROW(Auxiliar!$F$2:$F$51)-1),ROW(A20)),2),"")</f>
        <v/>
      </c>
      <c r="D26" s="25" t="str">
        <f>IF(C26="","",VLOOKUP(C26,Auxiliar!$G$2:$J$51,4,FALSE))</f>
        <v/>
      </c>
      <c r="E26" s="25" t="str">
        <f>IF(C26="","",VLOOKUP(C26,Auxiliar!$G$2:$J$51,2,FALSE))</f>
        <v/>
      </c>
      <c r="F26" s="25" t="str">
        <f>IF(C26="","",VLOOKUP(C26,Auxiliar!$G$2:$J$51,3,FALSE))</f>
        <v/>
      </c>
      <c r="G26" s="73"/>
    </row>
    <row r="27" spans="3:7" ht="30" customHeight="1" thickTop="1" thickBot="1" x14ac:dyDescent="0.35">
      <c r="C27" s="25" t="str">
        <f t="array" ref="C27">IFERROR(INDEX(Auxiliar!$F$2:$G$51,SMALL(IF(Auxiliar!$F$2:$F$51=$C$5,ROW(Auxiliar!$F$2:$F$51)-1),ROW(A21)),2),"")</f>
        <v/>
      </c>
      <c r="D27" s="25" t="str">
        <f>IF(C27="","",VLOOKUP(C27,Auxiliar!$G$2:$J$51,4,FALSE))</f>
        <v/>
      </c>
      <c r="E27" s="25" t="str">
        <f>IF(C27="","",VLOOKUP(C27,Auxiliar!$G$2:$J$51,2,FALSE))</f>
        <v/>
      </c>
      <c r="F27" s="25" t="str">
        <f>IF(C27="","",VLOOKUP(C27,Auxiliar!$G$2:$J$51,3,FALSE))</f>
        <v/>
      </c>
      <c r="G27" s="73"/>
    </row>
    <row r="28" spans="3:7" ht="30" customHeight="1" thickTop="1" thickBot="1" x14ac:dyDescent="0.35">
      <c r="C28" s="25" t="str">
        <f t="array" ref="C28">IFERROR(INDEX(Auxiliar!$F$2:$G$51,SMALL(IF(Auxiliar!$F$2:$F$51=$C$5,ROW(Auxiliar!$F$2:$F$51)-1),ROW(A22)),2),"")</f>
        <v/>
      </c>
      <c r="D28" s="25" t="str">
        <f>IF(C28="","",VLOOKUP(C28,Auxiliar!$G$2:$J$51,4,FALSE))</f>
        <v/>
      </c>
      <c r="E28" s="25" t="str">
        <f>IF(C28="","",VLOOKUP(C28,Auxiliar!$G$2:$J$51,2,FALSE))</f>
        <v/>
      </c>
      <c r="F28" s="25" t="str">
        <f>IF(C28="","",VLOOKUP(C28,Auxiliar!$G$2:$J$51,3,FALSE))</f>
        <v/>
      </c>
      <c r="G28" s="73"/>
    </row>
    <row r="29" spans="3:7" ht="30" customHeight="1" thickTop="1" thickBot="1" x14ac:dyDescent="0.35">
      <c r="C29" s="25" t="str">
        <f t="array" ref="C29">IFERROR(INDEX(Auxiliar!$F$2:$G$51,SMALL(IF(Auxiliar!$F$2:$F$51=$C$5,ROW(Auxiliar!$F$2:$F$51)-1),ROW(A23)),2),"")</f>
        <v/>
      </c>
      <c r="D29" s="25" t="str">
        <f>IF(C29="","",VLOOKUP(C29,Auxiliar!$G$2:$J$51,4,FALSE))</f>
        <v/>
      </c>
      <c r="E29" s="25" t="str">
        <f>IF(C29="","",VLOOKUP(C29,Auxiliar!$G$2:$J$51,2,FALSE))</f>
        <v/>
      </c>
      <c r="F29" s="25" t="str">
        <f>IF(C29="","",VLOOKUP(C29,Auxiliar!$G$2:$J$51,3,FALSE))</f>
        <v/>
      </c>
      <c r="G29" s="73"/>
    </row>
    <row r="30" spans="3:7" ht="30" customHeight="1" thickTop="1" thickBot="1" x14ac:dyDescent="0.35">
      <c r="C30" s="25" t="str">
        <f t="array" ref="C30">IFERROR(INDEX(Auxiliar!$F$2:$G$51,SMALL(IF(Auxiliar!$F$2:$F$51=$C$5,ROW(Auxiliar!$F$2:$F$51)-1),ROW(A24)),2),"")</f>
        <v/>
      </c>
      <c r="D30" s="25" t="str">
        <f>IF(C30="","",VLOOKUP(C30,Auxiliar!$G$2:$J$51,4,FALSE))</f>
        <v/>
      </c>
      <c r="E30" s="25" t="str">
        <f>IF(C30="","",VLOOKUP(C30,Auxiliar!$G$2:$J$51,2,FALSE))</f>
        <v/>
      </c>
      <c r="F30" s="25" t="str">
        <f>IF(C30="","",VLOOKUP(C30,Auxiliar!$G$2:$J$51,3,FALSE))</f>
        <v/>
      </c>
      <c r="G30" s="73"/>
    </row>
    <row r="31" spans="3:7" ht="30" customHeight="1" thickTop="1" thickBot="1" x14ac:dyDescent="0.35">
      <c r="C31" s="25" t="str">
        <f t="array" ref="C31">IFERROR(INDEX(Auxiliar!$F$2:$G$51,SMALL(IF(Auxiliar!$F$2:$F$51=$C$5,ROW(Auxiliar!$F$2:$F$51)-1),ROW(A25)),2),"")</f>
        <v/>
      </c>
      <c r="D31" s="25" t="str">
        <f>IF(C31="","",VLOOKUP(C31,Auxiliar!$G$2:$J$51,4,FALSE))</f>
        <v/>
      </c>
      <c r="E31" s="25" t="str">
        <f>IF(C31="","",VLOOKUP(C31,Auxiliar!$G$2:$J$51,2,FALSE))</f>
        <v/>
      </c>
      <c r="F31" s="25" t="str">
        <f>IF(C31="","",VLOOKUP(C31,Auxiliar!$G$2:$J$51,3,FALSE))</f>
        <v/>
      </c>
      <c r="G31" s="73"/>
    </row>
    <row r="32" spans="3:7" ht="30" customHeight="1" thickTop="1" thickBot="1" x14ac:dyDescent="0.35">
      <c r="C32" s="25" t="str">
        <f t="array" ref="C32">IFERROR(INDEX(Auxiliar!$F$2:$G$51,SMALL(IF(Auxiliar!$F$2:$F$51=$C$5,ROW(Auxiliar!$F$2:$F$51)-1),ROW(A26)),2),"")</f>
        <v/>
      </c>
      <c r="D32" s="25" t="str">
        <f>IF(C32="","",VLOOKUP(C32,Auxiliar!$G$2:$J$51,4,FALSE))</f>
        <v/>
      </c>
      <c r="E32" s="25" t="str">
        <f>IF(C32="","",VLOOKUP(C32,Auxiliar!$G$2:$J$51,2,FALSE))</f>
        <v/>
      </c>
      <c r="F32" s="25" t="str">
        <f>IF(C32="","",VLOOKUP(C32,Auxiliar!$G$2:$J$51,3,FALSE))</f>
        <v/>
      </c>
      <c r="G32" s="73"/>
    </row>
    <row r="33" spans="3:7" ht="30" customHeight="1" thickTop="1" thickBot="1" x14ac:dyDescent="0.35">
      <c r="C33" s="25" t="str">
        <f t="array" ref="C33">IFERROR(INDEX(Auxiliar!$F$2:$G$51,SMALL(IF(Auxiliar!$F$2:$F$51=$C$5,ROW(Auxiliar!$F$2:$F$51)-1),ROW(A27)),2),"")</f>
        <v/>
      </c>
      <c r="D33" s="25" t="str">
        <f>IF(C33="","",VLOOKUP(C33,Auxiliar!$G$2:$J$51,4,FALSE))</f>
        <v/>
      </c>
      <c r="E33" s="25" t="str">
        <f>IF(C33="","",VLOOKUP(C33,Auxiliar!$G$2:$J$51,2,FALSE))</f>
        <v/>
      </c>
      <c r="F33" s="25" t="str">
        <f>IF(C33="","",VLOOKUP(C33,Auxiliar!$G$2:$J$51,3,FALSE))</f>
        <v/>
      </c>
      <c r="G33" s="73"/>
    </row>
    <row r="34" spans="3:7" ht="30" customHeight="1" thickTop="1" thickBot="1" x14ac:dyDescent="0.35">
      <c r="C34" s="25" t="str">
        <f t="array" ref="C34">IFERROR(INDEX(Auxiliar!$F$2:$G$51,SMALL(IF(Auxiliar!$F$2:$F$51=$C$5,ROW(Auxiliar!$F$2:$F$51)-1),ROW(A28)),2),"")</f>
        <v/>
      </c>
      <c r="D34" s="25" t="str">
        <f>IF(C34="","",VLOOKUP(C34,Auxiliar!$G$2:$J$51,4,FALSE))</f>
        <v/>
      </c>
      <c r="E34" s="25" t="str">
        <f>IF(C34="","",VLOOKUP(C34,Auxiliar!$G$2:$J$51,2,FALSE))</f>
        <v/>
      </c>
      <c r="F34" s="25" t="str">
        <f>IF(C34="","",VLOOKUP(C34,Auxiliar!$G$2:$J$51,3,FALSE))</f>
        <v/>
      </c>
      <c r="G34" s="73"/>
    </row>
    <row r="35" spans="3:7" ht="30" customHeight="1" thickTop="1" thickBot="1" x14ac:dyDescent="0.35">
      <c r="C35" s="25" t="str">
        <f t="array" ref="C35">IFERROR(INDEX(Auxiliar!$F$2:$G$51,SMALL(IF(Auxiliar!$F$2:$F$51=$C$5,ROW(Auxiliar!$F$2:$F$51)-1),ROW(A29)),2),"")</f>
        <v/>
      </c>
      <c r="D35" s="25" t="str">
        <f>IF(C35="","",VLOOKUP(C35,Auxiliar!$G$2:$J$51,4,FALSE))</f>
        <v/>
      </c>
      <c r="E35" s="25" t="str">
        <f>IF(C35="","",VLOOKUP(C35,Auxiliar!$G$2:$J$51,2,FALSE))</f>
        <v/>
      </c>
      <c r="F35" s="25" t="str">
        <f>IF(C35="","",VLOOKUP(C35,Auxiliar!$G$2:$J$51,3,FALSE))</f>
        <v/>
      </c>
      <c r="G35" s="73"/>
    </row>
    <row r="36" spans="3:7" ht="30" customHeight="1" thickTop="1" thickBot="1" x14ac:dyDescent="0.35">
      <c r="C36" s="25" t="str">
        <f t="array" ref="C36">IFERROR(INDEX(Auxiliar!$F$2:$G$51,SMALL(IF(Auxiliar!$F$2:$F$51=$C$5,ROW(Auxiliar!$F$2:$F$51)-1),ROW(A30)),2),"")</f>
        <v/>
      </c>
      <c r="D36" s="25" t="str">
        <f>IF(C36="","",VLOOKUP(C36,Auxiliar!$G$2:$J$51,4,FALSE))</f>
        <v/>
      </c>
      <c r="E36" s="25" t="str">
        <f>IF(C36="","",VLOOKUP(C36,Auxiliar!$G$2:$J$51,2,FALSE))</f>
        <v/>
      </c>
      <c r="F36" s="25" t="str">
        <f>IF(C36="","",VLOOKUP(C36,Auxiliar!$G$2:$J$51,3,FALSE))</f>
        <v/>
      </c>
      <c r="G36" s="73"/>
    </row>
    <row r="37" spans="3:7" ht="30" customHeight="1" thickTop="1" thickBot="1" x14ac:dyDescent="0.35">
      <c r="C37" s="25" t="str">
        <f t="array" ref="C37">IFERROR(INDEX(Auxiliar!$F$2:$G$51,SMALL(IF(Auxiliar!$F$2:$F$51=$C$5,ROW(Auxiliar!$F$2:$F$51)-1),ROW(A31)),2),"")</f>
        <v/>
      </c>
      <c r="D37" s="25" t="str">
        <f>IF(C37="","",VLOOKUP(C37,Auxiliar!$G$2:$J$51,4,FALSE))</f>
        <v/>
      </c>
      <c r="E37" s="25" t="str">
        <f>IF(C37="","",VLOOKUP(C37,Auxiliar!$G$2:$J$51,2,FALSE))</f>
        <v/>
      </c>
      <c r="F37" s="25" t="str">
        <f>IF(C37="","",VLOOKUP(C37,Auxiliar!$G$2:$J$51,3,FALSE))</f>
        <v/>
      </c>
      <c r="G37" s="73"/>
    </row>
    <row r="38" spans="3:7" ht="30" customHeight="1" thickTop="1" thickBot="1" x14ac:dyDescent="0.35">
      <c r="C38" s="25" t="str">
        <f t="array" ref="C38">IFERROR(INDEX(Auxiliar!$F$2:$G$51,SMALL(IF(Auxiliar!$F$2:$F$51=$C$5,ROW(Auxiliar!$F$2:$F$51)-1),ROW(A32)),2),"")</f>
        <v/>
      </c>
      <c r="D38" s="25" t="str">
        <f>IF(C38="","",VLOOKUP(C38,Auxiliar!$G$2:$J$51,4,FALSE))</f>
        <v/>
      </c>
      <c r="E38" s="25" t="str">
        <f>IF(C38="","",VLOOKUP(C38,Auxiliar!$G$2:$J$51,2,FALSE))</f>
        <v/>
      </c>
      <c r="F38" s="25" t="str">
        <f>IF(C38="","",VLOOKUP(C38,Auxiliar!$G$2:$J$51,3,FALSE))</f>
        <v/>
      </c>
      <c r="G38" s="73"/>
    </row>
    <row r="39" spans="3:7" ht="30" customHeight="1" thickTop="1" thickBot="1" x14ac:dyDescent="0.35">
      <c r="C39" s="25" t="str">
        <f t="array" ref="C39">IFERROR(INDEX(Auxiliar!$F$2:$G$51,SMALL(IF(Auxiliar!$F$2:$F$51=$C$5,ROW(Auxiliar!$F$2:$F$51)-1),ROW(A33)),2),"")</f>
        <v/>
      </c>
      <c r="D39" s="25" t="str">
        <f>IF(C39="","",VLOOKUP(C39,Auxiliar!$G$2:$J$51,4,FALSE))</f>
        <v/>
      </c>
      <c r="E39" s="25" t="str">
        <f>IF(C39="","",VLOOKUP(C39,Auxiliar!$G$2:$J$51,2,FALSE))</f>
        <v/>
      </c>
      <c r="F39" s="25" t="str">
        <f>IF(C39="","",VLOOKUP(C39,Auxiliar!$G$2:$J$51,3,FALSE))</f>
        <v/>
      </c>
      <c r="G39" s="73"/>
    </row>
    <row r="40" spans="3:7" ht="30" customHeight="1" thickTop="1" thickBot="1" x14ac:dyDescent="0.35">
      <c r="C40" s="25" t="str">
        <f t="array" ref="C40">IFERROR(INDEX(Auxiliar!$F$2:$G$51,SMALL(IF(Auxiliar!$F$2:$F$51=$C$5,ROW(Auxiliar!$F$2:$F$51)-1),ROW(A34)),2),"")</f>
        <v/>
      </c>
      <c r="D40" s="25" t="str">
        <f>IF(C40="","",VLOOKUP(C40,Auxiliar!$G$2:$J$51,4,FALSE))</f>
        <v/>
      </c>
      <c r="E40" s="25" t="str">
        <f>IF(C40="","",VLOOKUP(C40,Auxiliar!$G$2:$J$51,2,FALSE))</f>
        <v/>
      </c>
      <c r="F40" s="25" t="str">
        <f>IF(C40="","",VLOOKUP(C40,Auxiliar!$G$2:$J$51,3,FALSE))</f>
        <v/>
      </c>
      <c r="G40" s="73"/>
    </row>
    <row r="41" spans="3:7" ht="30" customHeight="1" thickTop="1" thickBot="1" x14ac:dyDescent="0.35">
      <c r="C41" s="25" t="str">
        <f t="array" ref="C41">IFERROR(INDEX(Auxiliar!$F$2:$G$51,SMALL(IF(Auxiliar!$F$2:$F$51=$C$5,ROW(Auxiliar!$F$2:$F$51)-1),ROW(A35)),2),"")</f>
        <v/>
      </c>
      <c r="D41" s="25" t="str">
        <f>IF(C41="","",VLOOKUP(C41,Auxiliar!$G$2:$J$51,4,FALSE))</f>
        <v/>
      </c>
      <c r="E41" s="25" t="str">
        <f>IF(C41="","",VLOOKUP(C41,Auxiliar!$G$2:$J$51,2,FALSE))</f>
        <v/>
      </c>
      <c r="F41" s="25" t="str">
        <f>IF(C41="","",VLOOKUP(C41,Auxiliar!$G$2:$J$51,3,FALSE))</f>
        <v/>
      </c>
      <c r="G41" s="73"/>
    </row>
    <row r="42" spans="3:7" ht="30" customHeight="1" thickTop="1" thickBot="1" x14ac:dyDescent="0.35">
      <c r="C42" s="25" t="str">
        <f t="array" ref="C42">IFERROR(INDEX(Auxiliar!$F$2:$G$51,SMALL(IF(Auxiliar!$F$2:$F$51=$C$5,ROW(Auxiliar!$F$2:$F$51)-1),ROW(A36)),2),"")</f>
        <v/>
      </c>
      <c r="D42" s="25" t="str">
        <f>IF(C42="","",VLOOKUP(C42,Auxiliar!$G$2:$J$51,4,FALSE))</f>
        <v/>
      </c>
      <c r="E42" s="25" t="str">
        <f>IF(C42="","",VLOOKUP(C42,Auxiliar!$G$2:$J$51,2,FALSE))</f>
        <v/>
      </c>
      <c r="F42" s="25" t="str">
        <f>IF(C42="","",VLOOKUP(C42,Auxiliar!$G$2:$J$51,3,FALSE))</f>
        <v/>
      </c>
      <c r="G42" s="73"/>
    </row>
    <row r="43" spans="3:7" ht="30" customHeight="1" thickTop="1" thickBot="1" x14ac:dyDescent="0.35">
      <c r="C43" s="25" t="str">
        <f t="array" ref="C43">IFERROR(INDEX(Auxiliar!$F$2:$G$51,SMALL(IF(Auxiliar!$F$2:$F$51=$C$5,ROW(Auxiliar!$F$2:$F$51)-1),ROW(A37)),2),"")</f>
        <v/>
      </c>
      <c r="D43" s="25" t="str">
        <f>IF(C43="","",VLOOKUP(C43,Auxiliar!$G$2:$J$51,4,FALSE))</f>
        <v/>
      </c>
      <c r="E43" s="25" t="str">
        <f>IF(C43="","",VLOOKUP(C43,Auxiliar!$G$2:$J$51,2,FALSE))</f>
        <v/>
      </c>
      <c r="F43" s="25" t="str">
        <f>IF(C43="","",VLOOKUP(C43,Auxiliar!$G$2:$J$51,3,FALSE))</f>
        <v/>
      </c>
      <c r="G43" s="73"/>
    </row>
    <row r="44" spans="3:7" ht="30" customHeight="1" thickTop="1" thickBot="1" x14ac:dyDescent="0.35">
      <c r="C44" s="25" t="str">
        <f t="array" ref="C44">IFERROR(INDEX(Auxiliar!$F$2:$G$51,SMALL(IF(Auxiliar!$F$2:$F$51=$C$5,ROW(Auxiliar!$F$2:$F$51)-1),ROW(A38)),2),"")</f>
        <v/>
      </c>
      <c r="D44" s="25" t="str">
        <f>IF(C44="","",VLOOKUP(C44,Auxiliar!$G$2:$J$51,4,FALSE))</f>
        <v/>
      </c>
      <c r="E44" s="25" t="str">
        <f>IF(C44="","",VLOOKUP(C44,Auxiliar!$G$2:$J$51,2,FALSE))</f>
        <v/>
      </c>
      <c r="F44" s="25" t="str">
        <f>IF(C44="","",VLOOKUP(C44,Auxiliar!$G$2:$J$51,3,FALSE))</f>
        <v/>
      </c>
      <c r="G44" s="73"/>
    </row>
    <row r="45" spans="3:7" ht="30" customHeight="1" thickTop="1" thickBot="1" x14ac:dyDescent="0.35">
      <c r="C45" s="25" t="str">
        <f t="array" ref="C45">IFERROR(INDEX(Auxiliar!$F$2:$G$51,SMALL(IF(Auxiliar!$F$2:$F$51=$C$5,ROW(Auxiliar!$F$2:$F$51)-1),ROW(A39)),2),"")</f>
        <v/>
      </c>
      <c r="D45" s="25" t="str">
        <f>IF(C45="","",VLOOKUP(C45,Auxiliar!$G$2:$J$51,4,FALSE))</f>
        <v/>
      </c>
      <c r="E45" s="25" t="str">
        <f>IF(C45="","",VLOOKUP(C45,Auxiliar!$G$2:$J$51,2,FALSE))</f>
        <v/>
      </c>
      <c r="F45" s="25" t="str">
        <f>IF(C45="","",VLOOKUP(C45,Auxiliar!$G$2:$J$51,3,FALSE))</f>
        <v/>
      </c>
      <c r="G45" s="73"/>
    </row>
    <row r="46" spans="3:7" ht="30" customHeight="1" thickTop="1" thickBot="1" x14ac:dyDescent="0.35">
      <c r="C46" s="25" t="str">
        <f t="array" ref="C46">IFERROR(INDEX(Auxiliar!$F$2:$G$51,SMALL(IF(Auxiliar!$F$2:$F$51=$C$5,ROW(Auxiliar!$F$2:$F$51)-1),ROW(A40)),2),"")</f>
        <v/>
      </c>
      <c r="D46" s="25" t="str">
        <f>IF(C46="","",VLOOKUP(C46,Auxiliar!$G$2:$J$51,4,FALSE))</f>
        <v/>
      </c>
      <c r="E46" s="25" t="str">
        <f>IF(C46="","",VLOOKUP(C46,Auxiliar!$G$2:$J$51,2,FALSE))</f>
        <v/>
      </c>
      <c r="F46" s="25" t="str">
        <f>IF(C46="","",VLOOKUP(C46,Auxiliar!$G$2:$J$51,3,FALSE))</f>
        <v/>
      </c>
      <c r="G46" s="73"/>
    </row>
    <row r="47" spans="3:7" ht="30" customHeight="1" thickTop="1" thickBot="1" x14ac:dyDescent="0.35">
      <c r="C47" s="25" t="str">
        <f t="array" ref="C47">IFERROR(INDEX(Auxiliar!$F$2:$G$51,SMALL(IF(Auxiliar!$F$2:$F$51=$C$5,ROW(Auxiliar!$F$2:$F$51)-1),ROW(A41)),2),"")</f>
        <v/>
      </c>
      <c r="D47" s="25" t="str">
        <f>IF(C47="","",VLOOKUP(C47,Auxiliar!$G$2:$J$51,4,FALSE))</f>
        <v/>
      </c>
      <c r="E47" s="25" t="str">
        <f>IF(C47="","",VLOOKUP(C47,Auxiliar!$G$2:$J$51,2,FALSE))</f>
        <v/>
      </c>
      <c r="F47" s="25" t="str">
        <f>IF(C47="","",VLOOKUP(C47,Auxiliar!$G$2:$J$51,3,FALSE))</f>
        <v/>
      </c>
      <c r="G47" s="73"/>
    </row>
    <row r="48" spans="3:7" ht="30" customHeight="1" thickTop="1" thickBot="1" x14ac:dyDescent="0.35">
      <c r="C48" s="25" t="str">
        <f t="array" ref="C48">IFERROR(INDEX(Auxiliar!$F$2:$G$51,SMALL(IF(Auxiliar!$F$2:$F$51=$C$5,ROW(Auxiliar!$F$2:$F$51)-1),ROW(A42)),2),"")</f>
        <v/>
      </c>
      <c r="D48" s="25" t="str">
        <f>IF(C48="","",VLOOKUP(C48,Auxiliar!$G$2:$J$51,4,FALSE))</f>
        <v/>
      </c>
      <c r="E48" s="25" t="str">
        <f>IF(C48="","",VLOOKUP(C48,Auxiliar!$G$2:$J$51,2,FALSE))</f>
        <v/>
      </c>
      <c r="F48" s="25" t="str">
        <f>IF(C48="","",VLOOKUP(C48,Auxiliar!$G$2:$J$51,3,FALSE))</f>
        <v/>
      </c>
      <c r="G48" s="73"/>
    </row>
    <row r="49" spans="3:7" ht="30" customHeight="1" thickTop="1" thickBot="1" x14ac:dyDescent="0.35">
      <c r="C49" s="25" t="str">
        <f t="array" ref="C49">IFERROR(INDEX(Auxiliar!$F$2:$G$51,SMALL(IF(Auxiliar!$F$2:$F$51=$C$5,ROW(Auxiliar!$F$2:$F$51)-1),ROW(A43)),2),"")</f>
        <v/>
      </c>
      <c r="D49" s="25" t="str">
        <f>IF(C49="","",VLOOKUP(C49,Auxiliar!$G$2:$J$51,4,FALSE))</f>
        <v/>
      </c>
      <c r="E49" s="25" t="str">
        <f>IF(C49="","",VLOOKUP(C49,Auxiliar!$G$2:$J$51,2,FALSE))</f>
        <v/>
      </c>
      <c r="F49" s="25" t="str">
        <f>IF(C49="","",VLOOKUP(C49,Auxiliar!$G$2:$J$51,3,FALSE))</f>
        <v/>
      </c>
      <c r="G49" s="73"/>
    </row>
    <row r="50" spans="3:7" ht="30" customHeight="1" thickTop="1" thickBot="1" x14ac:dyDescent="0.35">
      <c r="C50" s="25" t="str">
        <f t="array" ref="C50">IFERROR(INDEX(Auxiliar!$F$2:$G$51,SMALL(IF(Auxiliar!$F$2:$F$51=$C$5,ROW(Auxiliar!$F$2:$F$51)-1),ROW(A44)),2),"")</f>
        <v/>
      </c>
      <c r="D50" s="25" t="str">
        <f>IF(C50="","",VLOOKUP(C50,Auxiliar!$G$2:$J$51,4,FALSE))</f>
        <v/>
      </c>
      <c r="E50" s="25" t="str">
        <f>IF(C50="","",VLOOKUP(C50,Auxiliar!$G$2:$J$51,2,FALSE))</f>
        <v/>
      </c>
      <c r="F50" s="25" t="str">
        <f>IF(C50="","",VLOOKUP(C50,Auxiliar!$G$2:$J$51,3,FALSE))</f>
        <v/>
      </c>
      <c r="G50" s="73"/>
    </row>
    <row r="51" spans="3:7" ht="30" customHeight="1" thickTop="1" thickBot="1" x14ac:dyDescent="0.35">
      <c r="C51" s="25" t="str">
        <f t="array" ref="C51">IFERROR(INDEX(Auxiliar!$F$2:$G$51,SMALL(IF(Auxiliar!$F$2:$F$51=$C$5,ROW(Auxiliar!$F$2:$F$51)-1),ROW(A45)),2),"")</f>
        <v/>
      </c>
      <c r="D51" s="25" t="str">
        <f>IF(C51="","",VLOOKUP(C51,Auxiliar!$G$2:$J$51,4,FALSE))</f>
        <v/>
      </c>
      <c r="E51" s="25" t="str">
        <f>IF(C51="","",VLOOKUP(C51,Auxiliar!$G$2:$J$51,2,FALSE))</f>
        <v/>
      </c>
      <c r="F51" s="25" t="str">
        <f>IF(C51="","",VLOOKUP(C51,Auxiliar!$G$2:$J$51,3,FALSE))</f>
        <v/>
      </c>
      <c r="G51" s="73"/>
    </row>
    <row r="52" spans="3:7" ht="30" customHeight="1" thickTop="1" thickBot="1" x14ac:dyDescent="0.35">
      <c r="C52" s="25" t="str">
        <f t="array" ref="C52">IFERROR(INDEX(Auxiliar!$F$2:$G$51,SMALL(IF(Auxiliar!$F$2:$F$51=$C$5,ROW(Auxiliar!$F$2:$F$51)-1),ROW(A46)),2),"")</f>
        <v/>
      </c>
      <c r="D52" s="25" t="str">
        <f>IF(C52="","",VLOOKUP(C52,Auxiliar!$G$2:$J$51,4,FALSE))</f>
        <v/>
      </c>
      <c r="E52" s="25" t="str">
        <f>IF(C52="","",VLOOKUP(C52,Auxiliar!$G$2:$J$51,2,FALSE))</f>
        <v/>
      </c>
      <c r="F52" s="25" t="str">
        <f>IF(C52="","",VLOOKUP(C52,Auxiliar!$G$2:$J$51,3,FALSE))</f>
        <v/>
      </c>
      <c r="G52" s="73"/>
    </row>
    <row r="53" spans="3:7" ht="30" customHeight="1" thickTop="1" thickBot="1" x14ac:dyDescent="0.35">
      <c r="C53" s="25" t="str">
        <f t="array" ref="C53">IFERROR(INDEX(Auxiliar!$F$2:$G$51,SMALL(IF(Auxiliar!$F$2:$F$51=$C$5,ROW(Auxiliar!$F$2:$F$51)-1),ROW(A47)),2),"")</f>
        <v/>
      </c>
      <c r="D53" s="25" t="str">
        <f>IF(C53="","",VLOOKUP(C53,Auxiliar!$G$2:$J$51,4,FALSE))</f>
        <v/>
      </c>
      <c r="E53" s="25" t="str">
        <f>IF(C53="","",VLOOKUP(C53,Auxiliar!$G$2:$J$51,2,FALSE))</f>
        <v/>
      </c>
      <c r="F53" s="25" t="str">
        <f>IF(C53="","",VLOOKUP(C53,Auxiliar!$G$2:$J$51,3,FALSE))</f>
        <v/>
      </c>
      <c r="G53" s="73"/>
    </row>
    <row r="54" spans="3:7" ht="30" customHeight="1" thickTop="1" thickBot="1" x14ac:dyDescent="0.35">
      <c r="C54" s="25" t="str">
        <f t="array" ref="C54">IFERROR(INDEX(Auxiliar!$F$2:$G$51,SMALL(IF(Auxiliar!$F$2:$F$51=$C$5,ROW(Auxiliar!$F$2:$F$51)-1),ROW(A48)),2),"")</f>
        <v/>
      </c>
      <c r="D54" s="25" t="str">
        <f>IF(C54="","",VLOOKUP(C54,Auxiliar!$G$2:$J$51,4,FALSE))</f>
        <v/>
      </c>
      <c r="E54" s="25" t="str">
        <f>IF(C54="","",VLOOKUP(C54,Auxiliar!$G$2:$J$51,2,FALSE))</f>
        <v/>
      </c>
      <c r="F54" s="25" t="str">
        <f>IF(C54="","",VLOOKUP(C54,Auxiliar!$G$2:$J$51,3,FALSE))</f>
        <v/>
      </c>
      <c r="G54" s="73"/>
    </row>
    <row r="55" spans="3:7" ht="30" customHeight="1" thickTop="1" thickBot="1" x14ac:dyDescent="0.35">
      <c r="C55" s="25" t="str">
        <f t="array" ref="C55">IFERROR(INDEX(Auxiliar!$F$2:$G$51,SMALL(IF(Auxiliar!$F$2:$F$51=$C$5,ROW(Auxiliar!$F$2:$F$51)-1),ROW(A49)),2),"")</f>
        <v/>
      </c>
      <c r="D55" s="25" t="str">
        <f>IF(C55="","",VLOOKUP(C55,Auxiliar!$G$2:$J$51,4,FALSE))</f>
        <v/>
      </c>
      <c r="E55" s="25" t="str">
        <f>IF(C55="","",VLOOKUP(C55,Auxiliar!$G$2:$J$51,2,FALSE))</f>
        <v/>
      </c>
      <c r="F55" s="25" t="str">
        <f>IF(C55="","",VLOOKUP(C55,Auxiliar!$G$2:$J$51,3,FALSE))</f>
        <v/>
      </c>
      <c r="G55" s="73"/>
    </row>
    <row r="56" spans="3:7" ht="30" customHeight="1" thickTop="1" thickBot="1" x14ac:dyDescent="0.35">
      <c r="C56" s="25" t="str">
        <f t="array" ref="C56">IFERROR(INDEX(Auxiliar!$F$2:$G$51,SMALL(IF(Auxiliar!$F$2:$F$51=$C$5,ROW(Auxiliar!$F$2:$F$51)-1),ROW(A50)),2),"")</f>
        <v/>
      </c>
      <c r="D56" s="25" t="str">
        <f>IF(C56="","",VLOOKUP(C56,Auxiliar!$G$2:$J$51,4,FALSE))</f>
        <v/>
      </c>
      <c r="E56" s="25" t="str">
        <f>IF(C56="","",VLOOKUP(C56,Auxiliar!$G$2:$J$51,2,FALSE))</f>
        <v/>
      </c>
      <c r="F56" s="25" t="str">
        <f>IF(C56="","",VLOOKUP(C56,Auxiliar!$G$2:$J$51,3,FALSE))</f>
        <v/>
      </c>
      <c r="G56" s="73"/>
    </row>
    <row r="57" spans="3:7" ht="30" customHeight="1" thickTop="1" thickBot="1" x14ac:dyDescent="0.35">
      <c r="C57" s="25" t="str">
        <f t="array" ref="C57">IFERROR(INDEX(Auxiliar!$F$2:$G$51,SMALL(IF(Auxiliar!$F$2:$F$51=$C$5,ROW(Auxiliar!$F$2:$F$51)-1),ROW(A51)),2),"")</f>
        <v/>
      </c>
      <c r="D57" s="25" t="str">
        <f>IF(C57="","",VLOOKUP(C57,Auxiliar!$G$2:$J$51,4,FALSE))</f>
        <v/>
      </c>
      <c r="E57" s="25" t="str">
        <f>IF(C57="","",VLOOKUP(C57,Auxiliar!$G$2:$J$51,2,FALSE))</f>
        <v/>
      </c>
      <c r="F57" s="25" t="str">
        <f>IF(C57="","",VLOOKUP(C57,Auxiliar!$G$2:$J$51,3,FALSE))</f>
        <v/>
      </c>
      <c r="G57" s="73"/>
    </row>
    <row r="58" spans="3:7" ht="30" customHeight="1" thickTop="1" thickBot="1" x14ac:dyDescent="0.35">
      <c r="C58" s="25" t="str">
        <f t="array" ref="C58">IFERROR(INDEX(Auxiliar!$F$2:$G$51,SMALL(IF(Auxiliar!$F$2:$F$51=$C$5,ROW(Auxiliar!$F$2:$F$51)-1),ROW(A52)),2),"")</f>
        <v/>
      </c>
      <c r="D58" s="25" t="str">
        <f>IF(C58="","",VLOOKUP(C58,Auxiliar!$G$2:$J$51,4,FALSE))</f>
        <v/>
      </c>
      <c r="E58" s="25" t="str">
        <f>IF(C58="","",VLOOKUP(C58,Auxiliar!$G$2:$J$51,2,FALSE))</f>
        <v/>
      </c>
      <c r="F58" s="25" t="str">
        <f>IF(C58="","",VLOOKUP(C58,Auxiliar!$G$2:$J$51,3,FALSE))</f>
        <v/>
      </c>
      <c r="G58" s="73"/>
    </row>
    <row r="59" spans="3:7" ht="30" customHeight="1" thickTop="1" x14ac:dyDescent="0.3">
      <c r="C59" s="2">
        <f>COUNTA($C$8:$C$58)-COUNTBLANK($C$8:$C$58)</f>
        <v>4</v>
      </c>
      <c r="D59" s="2"/>
      <c r="E59" s="2"/>
      <c r="F59" s="2"/>
      <c r="G59" s="72">
        <f>COUNTIFS(G8:G58,"Realizado")</f>
        <v>0</v>
      </c>
    </row>
    <row r="60" spans="3:7" ht="30" customHeight="1" x14ac:dyDescent="0.3">
      <c r="C60" s="2"/>
      <c r="D60" s="2"/>
      <c r="E60" s="2"/>
      <c r="F60" s="2"/>
      <c r="G60" s="2">
        <f>COUNTIFS(G8:G58,"Não Realizado")</f>
        <v>0</v>
      </c>
    </row>
    <row r="61" spans="3:7" ht="30" customHeight="1" x14ac:dyDescent="0.3">
      <c r="C61" s="2"/>
      <c r="D61" s="2"/>
      <c r="E61" s="2"/>
      <c r="F61" s="2"/>
      <c r="G61" s="2"/>
    </row>
    <row r="62" spans="3:7" ht="30" customHeight="1" x14ac:dyDescent="0.3">
      <c r="C62" s="2"/>
      <c r="D62" s="2"/>
      <c r="E62" s="2"/>
      <c r="F62" s="2"/>
      <c r="G62" s="2"/>
    </row>
    <row r="63" spans="3:7" ht="30" customHeight="1" x14ac:dyDescent="0.3">
      <c r="C63" s="2"/>
      <c r="D63" s="2"/>
      <c r="E63" s="2"/>
      <c r="F63" s="2"/>
      <c r="G63" s="2"/>
    </row>
    <row r="64" spans="3:7" ht="30" customHeight="1" x14ac:dyDescent="0.3"/>
    <row r="65" ht="30" customHeight="1" x14ac:dyDescent="0.3"/>
    <row r="66" ht="30" customHeight="1" x14ac:dyDescent="0.3"/>
    <row r="67" ht="30" customHeight="1" x14ac:dyDescent="0.3"/>
    <row r="68" ht="30" customHeight="1" x14ac:dyDescent="0.3"/>
    <row r="69" ht="30" customHeight="1" x14ac:dyDescent="0.3"/>
    <row r="70" ht="30" customHeight="1" x14ac:dyDescent="0.3"/>
    <row r="71" ht="30" customHeight="1" x14ac:dyDescent="0.3"/>
    <row r="72" ht="30" customHeight="1" x14ac:dyDescent="0.3"/>
    <row r="73" ht="30" customHeight="1" x14ac:dyDescent="0.3"/>
    <row r="74" ht="30" customHeight="1" x14ac:dyDescent="0.3"/>
    <row r="75" ht="30" customHeight="1" x14ac:dyDescent="0.3"/>
    <row r="76" ht="30" customHeight="1" x14ac:dyDescent="0.3"/>
    <row r="77" ht="30" customHeight="1" x14ac:dyDescent="0.3"/>
    <row r="78" ht="30" customHeight="1" x14ac:dyDescent="0.3"/>
    <row r="79" ht="30" customHeight="1" x14ac:dyDescent="0.3"/>
    <row r="80" ht="30" customHeight="1" x14ac:dyDescent="0.3"/>
    <row r="81" ht="30" customHeight="1" x14ac:dyDescent="0.3"/>
    <row r="82" ht="30" customHeight="1" x14ac:dyDescent="0.3"/>
    <row r="83" ht="30" customHeight="1" x14ac:dyDescent="0.3"/>
    <row r="84" ht="30" customHeight="1" x14ac:dyDescent="0.3"/>
    <row r="85" ht="30" customHeight="1" x14ac:dyDescent="0.3"/>
    <row r="86" ht="30" customHeight="1" x14ac:dyDescent="0.3"/>
    <row r="87" ht="30" customHeight="1" x14ac:dyDescent="0.3"/>
    <row r="88" ht="30" customHeight="1" x14ac:dyDescent="0.3"/>
    <row r="89" ht="30" customHeight="1" x14ac:dyDescent="0.3"/>
    <row r="90" ht="30" customHeight="1" x14ac:dyDescent="0.3"/>
    <row r="91" ht="30" customHeight="1" x14ac:dyDescent="0.3"/>
    <row r="92" ht="30" customHeight="1" x14ac:dyDescent="0.3"/>
    <row r="93" ht="30" customHeight="1" x14ac:dyDescent="0.3"/>
    <row r="94" ht="30" customHeight="1" x14ac:dyDescent="0.3"/>
    <row r="95" ht="30" customHeight="1" x14ac:dyDescent="0.3"/>
    <row r="96" ht="30" customHeight="1" x14ac:dyDescent="0.3"/>
    <row r="97" ht="30" customHeight="1" x14ac:dyDescent="0.3"/>
    <row r="98" ht="30" customHeight="1" x14ac:dyDescent="0.3"/>
    <row r="99" ht="30" customHeight="1" x14ac:dyDescent="0.3"/>
    <row r="100" ht="30" customHeight="1" x14ac:dyDescent="0.3"/>
    <row r="101" ht="30" customHeight="1" x14ac:dyDescent="0.3"/>
  </sheetData>
  <sheetProtection algorithmName="SHA-512" hashValue="EPCoBgY/f680Swse0zwaVaEkzlMb6x4bee0727WJUk1QN1WvLE9cvtCX9USJaREzgm2oGfKfKKxnI8lpv1c92A==" saltValue="wdr/KzZ9r1ut5DDhfN05SA==" spinCount="100000" sheet="1" objects="1" scenarios="1" formatCells="0" formatColumns="0" formatRows="0" selectLockedCells="1"/>
  <mergeCells count="1">
    <mergeCell ref="C6:G6"/>
  </mergeCells>
  <phoneticPr fontId="26" type="noConversion"/>
  <conditionalFormatting sqref="G8:G58">
    <cfRule type="cellIs" dxfId="7" priority="1" operator="equal">
      <formula>"No realizado"</formula>
    </cfRule>
    <cfRule type="containsText" dxfId="6" priority="2" operator="containsText" text="Realizado">
      <formula>NOT(ISERROR(SEARCH("Realizado",G8)))</formula>
    </cfRule>
  </conditionalFormatting>
  <dataValidations count="1">
    <dataValidation type="list" allowBlank="1" showInputMessage="1" showErrorMessage="1" sqref="G8:G58" xr:uid="{D77E1E73-9DA1-43E3-9CFF-E786B1AC96D9}">
      <formula1>"Realizado,No realizado,No aplicable"</formula1>
    </dataValidation>
  </dataValidations>
  <pageMargins left="0.51" right="0.51" top="0.79000000000000015" bottom="0.79000000000000015" header="0.31" footer="0.31"/>
  <pageSetup paperSize="9" scale="75" orientation="landscape" horizontalDpi="0" verticalDpi="0"/>
  <headerFooter>
    <oddFooter>&amp;C_x000D_&amp;1#&amp;"Calibri"&amp;9&amp;KFFFF00 Wiwynn Confidential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Planilha5"/>
  <dimension ref="A1:AD106"/>
  <sheetViews>
    <sheetView showGridLines="0" zoomScale="90" zoomScaleNormal="90" workbookViewId="0">
      <selection activeCell="B1" sqref="B1"/>
    </sheetView>
  </sheetViews>
  <sheetFormatPr defaultColWidth="8.88671875" defaultRowHeight="14.4" zeroHeight="1" x14ac:dyDescent="0.3"/>
  <cols>
    <col min="1" max="1" width="27.6640625" style="1" customWidth="1"/>
    <col min="2" max="2" width="3.88671875" customWidth="1"/>
    <col min="3" max="3" width="27.44140625" customWidth="1"/>
    <col min="4" max="6" width="14.33203125" customWidth="1"/>
    <col min="7" max="7" width="2.109375" customWidth="1"/>
    <col min="8" max="8" width="24.6640625" customWidth="1"/>
    <col min="9" max="13" width="14.33203125" customWidth="1"/>
    <col min="14" max="15" width="14.33203125" style="2" customWidth="1"/>
    <col min="16" max="30" width="8.88671875" style="2"/>
  </cols>
  <sheetData>
    <row r="1" spans="1:30" s="63" customFormat="1" ht="44.25" customHeight="1" x14ac:dyDescent="0.3">
      <c r="C1" s="64" t="s">
        <v>192</v>
      </c>
      <c r="E1" s="65"/>
      <c r="F1" s="65"/>
    </row>
    <row r="2" spans="1:30" s="4" customFormat="1" ht="34.200000000000003" customHeight="1" x14ac:dyDescent="0.45">
      <c r="A2" s="1"/>
      <c r="C2" s="5" t="s">
        <v>30</v>
      </c>
      <c r="D2" s="5"/>
      <c r="E2" s="5"/>
      <c r="F2" s="5"/>
      <c r="G2" s="5"/>
      <c r="H2" s="5"/>
      <c r="I2" s="5"/>
      <c r="J2" s="5"/>
      <c r="K2" s="5"/>
      <c r="L2" s="5"/>
      <c r="M2" s="5"/>
      <c r="N2" s="55"/>
      <c r="O2" s="55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</row>
    <row r="3" spans="1:30" s="4" customFormat="1" ht="21.6" customHeight="1" x14ac:dyDescent="0.3">
      <c r="A3" s="1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</row>
    <row r="4" spans="1:30" s="4" customFormat="1" ht="21.6" customHeight="1" x14ac:dyDescent="0.3">
      <c r="A4" s="1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</row>
    <row r="5" spans="1:30" ht="30" customHeight="1" thickBot="1" x14ac:dyDescent="0.35"/>
    <row r="6" spans="1:30" ht="91.2" customHeight="1" thickTop="1" thickBot="1" x14ac:dyDescent="0.35">
      <c r="C6" s="56">
        <f>F42</f>
        <v>0.48888888888888887</v>
      </c>
      <c r="D6" s="86" t="str">
        <f>IF(C6&lt;=49%,M6,IF(C6&gt;=70%,O6,N6))</f>
        <v>¡Atención! Su puntuación en Avances Kaizen es un mal nivel. Realiza optimizaciones en los artículos que su empresa no lo hace bien y buscar la realización de las actividades y que superan las expectativas.</v>
      </c>
      <c r="E6" s="87"/>
      <c r="F6" s="87"/>
      <c r="G6" s="87"/>
      <c r="H6" s="87"/>
      <c r="I6" s="87"/>
      <c r="J6" s="87"/>
      <c r="K6" s="88"/>
      <c r="M6" s="57" t="s">
        <v>181</v>
      </c>
      <c r="N6" s="57" t="s">
        <v>182</v>
      </c>
      <c r="O6" s="57" t="s">
        <v>183</v>
      </c>
    </row>
    <row r="7" spans="1:30" ht="30" customHeight="1" thickTop="1" x14ac:dyDescent="0.3"/>
    <row r="8" spans="1:30" ht="30" customHeight="1" x14ac:dyDescent="0.3">
      <c r="C8" s="26" t="s">
        <v>133</v>
      </c>
      <c r="D8" s="27"/>
      <c r="E8" s="27"/>
      <c r="F8" s="27"/>
    </row>
    <row r="9" spans="1:30" ht="10.199999999999999" customHeight="1" thickBot="1" x14ac:dyDescent="0.35"/>
    <row r="10" spans="1:30" ht="50.1" customHeight="1" thickTop="1" thickBot="1" x14ac:dyDescent="0.35">
      <c r="C10" s="28" t="s">
        <v>102</v>
      </c>
      <c r="D10" s="84">
        <f>'S-U'!F18</f>
        <v>3</v>
      </c>
      <c r="E10" s="85"/>
      <c r="F10" s="85"/>
    </row>
    <row r="11" spans="1:30" ht="50.1" customHeight="1" thickTop="1" thickBot="1" x14ac:dyDescent="0.35">
      <c r="C11" s="28" t="s">
        <v>103</v>
      </c>
      <c r="D11" s="84">
        <f>'S-O'!F18</f>
        <v>6</v>
      </c>
      <c r="E11" s="85"/>
      <c r="F11" s="85"/>
    </row>
    <row r="12" spans="1:30" ht="50.1" customHeight="1" thickTop="1" thickBot="1" x14ac:dyDescent="0.35">
      <c r="C12" s="28" t="s">
        <v>104</v>
      </c>
      <c r="D12" s="84">
        <f>'S-L'!F18</f>
        <v>4</v>
      </c>
      <c r="E12" s="85"/>
      <c r="F12" s="85"/>
    </row>
    <row r="13" spans="1:30" ht="50.1" customHeight="1" thickTop="1" thickBot="1" x14ac:dyDescent="0.35">
      <c r="C13" s="28" t="s">
        <v>105</v>
      </c>
      <c r="D13" s="84">
        <f>'S-B'!F18</f>
        <v>5</v>
      </c>
      <c r="E13" s="85"/>
      <c r="F13" s="85"/>
    </row>
    <row r="14" spans="1:30" ht="50.1" customHeight="1" thickTop="1" thickBot="1" x14ac:dyDescent="0.35">
      <c r="C14" s="28" t="s">
        <v>106</v>
      </c>
      <c r="D14" s="84">
        <f>'S-A'!F18</f>
        <v>4</v>
      </c>
      <c r="E14" s="85"/>
      <c r="F14" s="85"/>
    </row>
    <row r="15" spans="1:30" ht="30" customHeight="1" thickTop="1" thickBot="1" x14ac:dyDescent="0.35">
      <c r="H15" s="37"/>
      <c r="I15" s="37"/>
      <c r="J15" s="37"/>
      <c r="K15" s="37"/>
      <c r="L15" s="37"/>
    </row>
    <row r="16" spans="1:30" ht="30" customHeight="1" thickTop="1" thickBot="1" x14ac:dyDescent="0.35">
      <c r="C16" s="26" t="s">
        <v>129</v>
      </c>
      <c r="H16" s="32" t="s">
        <v>109</v>
      </c>
      <c r="I16" s="33"/>
      <c r="J16" s="33"/>
      <c r="K16" s="34"/>
      <c r="L16" s="37"/>
    </row>
    <row r="17" spans="2:18" ht="30" customHeight="1" thickTop="1" thickBot="1" x14ac:dyDescent="0.35">
      <c r="H17" s="35" t="s">
        <v>65</v>
      </c>
      <c r="I17" s="35" t="s">
        <v>110</v>
      </c>
      <c r="J17" s="35" t="s">
        <v>127</v>
      </c>
      <c r="K17" s="35" t="s">
        <v>128</v>
      </c>
      <c r="L17" s="37"/>
    </row>
    <row r="18" spans="2:18" ht="30" customHeight="1" thickTop="1" thickBot="1" x14ac:dyDescent="0.35">
      <c r="B18" s="2" t="s">
        <v>83</v>
      </c>
      <c r="H18" s="36" t="s">
        <v>107</v>
      </c>
      <c r="I18" s="38">
        <f>'A-D'!N62</f>
        <v>2</v>
      </c>
      <c r="J18" s="38">
        <f>'A-D'!N63</f>
        <v>0</v>
      </c>
      <c r="K18" s="39">
        <f>I18/SUM(I18:J18)</f>
        <v>1</v>
      </c>
      <c r="L18" s="37"/>
    </row>
    <row r="19" spans="2:18" ht="30" customHeight="1" thickTop="1" thickBot="1" x14ac:dyDescent="0.35">
      <c r="B19" s="2" t="s">
        <v>84</v>
      </c>
      <c r="H19" s="36" t="s">
        <v>108</v>
      </c>
      <c r="I19" s="38">
        <f>'A-S'!L61</f>
        <v>0</v>
      </c>
      <c r="J19" s="38">
        <f>'A-S'!L62</f>
        <v>0</v>
      </c>
      <c r="K19" s="39" t="e">
        <f t="shared" ref="K19:K20" si="0">I19/SUM(I19:J19)</f>
        <v>#DIV/0!</v>
      </c>
      <c r="L19" s="37"/>
    </row>
    <row r="20" spans="2:18" ht="30" customHeight="1" thickTop="1" thickBot="1" x14ac:dyDescent="0.35">
      <c r="B20" s="2" t="s">
        <v>85</v>
      </c>
      <c r="H20" s="36" t="s">
        <v>101</v>
      </c>
      <c r="I20" s="38">
        <f>'A-M'!G59</f>
        <v>0</v>
      </c>
      <c r="J20" s="38">
        <f>'A-M'!G60</f>
        <v>0</v>
      </c>
      <c r="K20" s="39" t="e">
        <f t="shared" si="0"/>
        <v>#DIV/0!</v>
      </c>
      <c r="L20" s="37"/>
    </row>
    <row r="21" spans="2:18" ht="30" customHeight="1" thickTop="1" x14ac:dyDescent="0.3">
      <c r="H21" s="37"/>
      <c r="I21" s="37"/>
      <c r="J21" s="37"/>
      <c r="K21" s="37"/>
      <c r="L21" s="37"/>
    </row>
    <row r="22" spans="2:18" ht="30" customHeight="1" x14ac:dyDescent="0.3">
      <c r="H22" s="37"/>
      <c r="I22" s="37"/>
      <c r="J22" s="37"/>
      <c r="K22" s="37"/>
      <c r="L22" s="37"/>
    </row>
    <row r="23" spans="2:18" ht="30" customHeight="1" x14ac:dyDescent="0.3">
      <c r="H23" s="37"/>
      <c r="I23" s="37"/>
      <c r="J23" s="37"/>
      <c r="K23" s="37"/>
      <c r="L23" s="37"/>
    </row>
    <row r="24" spans="2:18" ht="30" customHeight="1" x14ac:dyDescent="0.3"/>
    <row r="25" spans="2:18" ht="30" customHeight="1" thickBot="1" x14ac:dyDescent="0.35">
      <c r="D25" s="2" t="s">
        <v>83</v>
      </c>
      <c r="E25" s="2" t="s">
        <v>84</v>
      </c>
      <c r="F25" s="2" t="s">
        <v>85</v>
      </c>
    </row>
    <row r="26" spans="2:18" ht="30" customHeight="1" thickTop="1" thickBot="1" x14ac:dyDescent="0.35">
      <c r="C26" s="17" t="s">
        <v>134</v>
      </c>
      <c r="D26" s="41"/>
      <c r="E26" s="41"/>
      <c r="F26" s="24"/>
      <c r="H26" s="17" t="s">
        <v>136</v>
      </c>
      <c r="I26" s="41"/>
      <c r="J26" s="41"/>
      <c r="K26" s="41"/>
      <c r="N26" s="43" t="s">
        <v>136</v>
      </c>
      <c r="O26" s="44"/>
      <c r="P26" s="44"/>
      <c r="Q26" s="44"/>
      <c r="R26" s="45"/>
    </row>
    <row r="27" spans="2:18" ht="30" customHeight="1" thickTop="1" thickBot="1" x14ac:dyDescent="0.35">
      <c r="C27" s="22" t="s">
        <v>65</v>
      </c>
      <c r="D27" s="22" t="s">
        <v>107</v>
      </c>
      <c r="E27" s="22" t="s">
        <v>108</v>
      </c>
      <c r="F27" s="22" t="s">
        <v>101</v>
      </c>
      <c r="H27" s="22" t="s">
        <v>65</v>
      </c>
      <c r="I27" s="22" t="s">
        <v>126</v>
      </c>
      <c r="J27" s="22" t="s">
        <v>125</v>
      </c>
      <c r="K27" s="22" t="s">
        <v>137</v>
      </c>
      <c r="N27" s="46" t="s">
        <v>65</v>
      </c>
      <c r="O27" s="46" t="s">
        <v>126</v>
      </c>
      <c r="P27" s="46" t="s">
        <v>125</v>
      </c>
      <c r="Q27" s="46" t="s">
        <v>137</v>
      </c>
      <c r="R27" s="46" t="s">
        <v>135</v>
      </c>
    </row>
    <row r="28" spans="2:18" ht="30" customHeight="1" thickTop="1" thickBot="1" x14ac:dyDescent="0.35">
      <c r="B28" s="2"/>
      <c r="C28" s="22" t="s">
        <v>102</v>
      </c>
      <c r="D28" s="23">
        <f>COUNTIFS(Auxiliar!$C$2:$C$51,'RC'!D$25,Auxiliar!$J$2:$J$51,'RC'!$C28)</f>
        <v>1</v>
      </c>
      <c r="E28" s="23">
        <f>COUNTIFS(Auxiliar!$C$2:$C$51,'RC'!E$25,Auxiliar!$J$2:$J$51,'RC'!$C28)</f>
        <v>1</v>
      </c>
      <c r="F28" s="23">
        <f>COUNTIFS(Auxiliar!$C$2:$C$51,'RC'!F$25,Auxiliar!$J$2:$J$51,'RC'!$C28)</f>
        <v>1</v>
      </c>
      <c r="H28" s="22" t="s">
        <v>102</v>
      </c>
      <c r="I28" s="42">
        <f>IFERROR(O28/$R28,0)</f>
        <v>0</v>
      </c>
      <c r="J28" s="42">
        <f t="shared" ref="J28:K32" si="1">IFERROR(P28/$R28,0)</f>
        <v>0</v>
      </c>
      <c r="K28" s="42">
        <f t="shared" si="1"/>
        <v>0</v>
      </c>
      <c r="N28" s="46" t="s">
        <v>102</v>
      </c>
      <c r="O28" s="47">
        <f>SUM('A-D'!V11,'A-S'!V11,'A-M'!V11)</f>
        <v>0</v>
      </c>
      <c r="P28" s="47">
        <f>SUM('A-D'!W11,'A-S'!W11,'A-M'!W11)</f>
        <v>0</v>
      </c>
      <c r="Q28" s="47">
        <f>SUM('A-D'!X11,'A-S'!X11,'A-M'!X11)</f>
        <v>0</v>
      </c>
      <c r="R28" s="47">
        <f>SUM(O28:Q28)</f>
        <v>0</v>
      </c>
    </row>
    <row r="29" spans="2:18" ht="30" customHeight="1" thickTop="1" thickBot="1" x14ac:dyDescent="0.35">
      <c r="B29" s="2"/>
      <c r="C29" s="22" t="s">
        <v>103</v>
      </c>
      <c r="D29" s="23">
        <f>COUNTIFS(Auxiliar!$C$2:$C$51,'RC'!D$25,Auxiliar!$J$2:$J$51,'RC'!$C29)</f>
        <v>1</v>
      </c>
      <c r="E29" s="23">
        <f>COUNTIFS(Auxiliar!$C$2:$C$51,'RC'!E$25,Auxiliar!$J$2:$J$51,'RC'!$C29)</f>
        <v>1</v>
      </c>
      <c r="F29" s="23">
        <f>COUNTIFS(Auxiliar!$C$2:$C$51,'RC'!F$25,Auxiliar!$J$2:$J$51,'RC'!$C29)</f>
        <v>1</v>
      </c>
      <c r="H29" s="22" t="s">
        <v>103</v>
      </c>
      <c r="I29" s="42">
        <f t="shared" ref="I29:I32" si="2">IFERROR(O29/$R29,0)</f>
        <v>0</v>
      </c>
      <c r="J29" s="42">
        <f t="shared" si="1"/>
        <v>1</v>
      </c>
      <c r="K29" s="42">
        <f t="shared" si="1"/>
        <v>0</v>
      </c>
      <c r="N29" s="46" t="s">
        <v>103</v>
      </c>
      <c r="O29" s="47">
        <f>SUM('A-D'!V12,'A-S'!V12,'A-M'!V12)</f>
        <v>0</v>
      </c>
      <c r="P29" s="47">
        <f>SUM('A-D'!W12,'A-S'!W12,'A-M'!W12)</f>
        <v>1</v>
      </c>
      <c r="Q29" s="47">
        <f>SUM('A-D'!X12,'A-S'!X12,'A-M'!X12)</f>
        <v>0</v>
      </c>
      <c r="R29" s="47">
        <f t="shared" ref="R29:R32" si="3">SUM(O29:Q29)</f>
        <v>1</v>
      </c>
    </row>
    <row r="30" spans="2:18" ht="30" customHeight="1" thickTop="1" thickBot="1" x14ac:dyDescent="0.35">
      <c r="B30" s="2"/>
      <c r="C30" s="22" t="s">
        <v>104</v>
      </c>
      <c r="D30" s="23">
        <f>COUNTIFS(Auxiliar!$C$2:$C$51,'RC'!D$25,Auxiliar!$J$2:$J$51,'RC'!$C30)</f>
        <v>1</v>
      </c>
      <c r="E30" s="23">
        <f>COUNTIFS(Auxiliar!$C$2:$C$51,'RC'!E$25,Auxiliar!$J$2:$J$51,'RC'!$C30)</f>
        <v>1</v>
      </c>
      <c r="F30" s="23">
        <f>COUNTIFS(Auxiliar!$C$2:$C$51,'RC'!F$25,Auxiliar!$J$2:$J$51,'RC'!$C30)</f>
        <v>1</v>
      </c>
      <c r="H30" s="22" t="s">
        <v>104</v>
      </c>
      <c r="I30" s="42">
        <f t="shared" si="2"/>
        <v>0</v>
      </c>
      <c r="J30" s="42">
        <f t="shared" si="1"/>
        <v>1</v>
      </c>
      <c r="K30" s="42">
        <f t="shared" si="1"/>
        <v>0</v>
      </c>
      <c r="N30" s="46" t="s">
        <v>104</v>
      </c>
      <c r="O30" s="47">
        <f>SUM('A-D'!V13,'A-S'!V13,'A-M'!V13)</f>
        <v>0</v>
      </c>
      <c r="P30" s="47">
        <f>SUM('A-D'!W13,'A-S'!W13,'A-M'!W13)</f>
        <v>1</v>
      </c>
      <c r="Q30" s="47">
        <f>SUM('A-D'!X13,'A-S'!X13,'A-M'!X13)</f>
        <v>0</v>
      </c>
      <c r="R30" s="47">
        <f t="shared" si="3"/>
        <v>1</v>
      </c>
    </row>
    <row r="31" spans="2:18" ht="30" customHeight="1" thickTop="1" thickBot="1" x14ac:dyDescent="0.35">
      <c r="C31" s="22" t="s">
        <v>105</v>
      </c>
      <c r="D31" s="23">
        <f>COUNTIFS(Auxiliar!$C$2:$C$51,'RC'!D$25,Auxiliar!$J$2:$J$51,'RC'!$C31)</f>
        <v>1</v>
      </c>
      <c r="E31" s="23">
        <f>COUNTIFS(Auxiliar!$C$2:$C$51,'RC'!E$25,Auxiliar!$J$2:$J$51,'RC'!$C31)</f>
        <v>1</v>
      </c>
      <c r="F31" s="23">
        <f>COUNTIFS(Auxiliar!$C$2:$C$51,'RC'!F$25,Auxiliar!$J$2:$J$51,'RC'!$C31)</f>
        <v>1</v>
      </c>
      <c r="H31" s="22" t="s">
        <v>105</v>
      </c>
      <c r="I31" s="42">
        <f t="shared" si="2"/>
        <v>0</v>
      </c>
      <c r="J31" s="42">
        <f t="shared" si="1"/>
        <v>0</v>
      </c>
      <c r="K31" s="42">
        <f t="shared" si="1"/>
        <v>0</v>
      </c>
      <c r="N31" s="46" t="s">
        <v>105</v>
      </c>
      <c r="O31" s="47">
        <f>SUM('A-D'!V14,'A-S'!V14,'A-M'!V14)</f>
        <v>0</v>
      </c>
      <c r="P31" s="47">
        <f>SUM('A-D'!W14,'A-S'!W14,'A-M'!W14)</f>
        <v>0</v>
      </c>
      <c r="Q31" s="47">
        <f>SUM('A-D'!X14,'A-S'!X14,'A-M'!X14)</f>
        <v>0</v>
      </c>
      <c r="R31" s="47">
        <f t="shared" si="3"/>
        <v>0</v>
      </c>
    </row>
    <row r="32" spans="2:18" ht="30" customHeight="1" thickTop="1" thickBot="1" x14ac:dyDescent="0.35">
      <c r="C32" s="22" t="s">
        <v>106</v>
      </c>
      <c r="D32" s="23">
        <f>COUNTIFS(Auxiliar!$C$2:$C$51,'RC'!D$25,Auxiliar!$J$2:$J$51,'RC'!$C32)</f>
        <v>1</v>
      </c>
      <c r="E32" s="23">
        <f>COUNTIFS(Auxiliar!$C$2:$C$51,'RC'!E$25,Auxiliar!$J$2:$J$51,'RC'!$C32)</f>
        <v>1</v>
      </c>
      <c r="F32" s="23">
        <f>COUNTIFS(Auxiliar!$C$2:$C$51,'RC'!F$25,Auxiliar!$J$2:$J$51,'RC'!$C32)</f>
        <v>1</v>
      </c>
      <c r="H32" s="22" t="s">
        <v>106</v>
      </c>
      <c r="I32" s="42">
        <f t="shared" si="2"/>
        <v>0</v>
      </c>
      <c r="J32" s="42">
        <f t="shared" si="1"/>
        <v>0</v>
      </c>
      <c r="K32" s="42">
        <f t="shared" si="1"/>
        <v>0</v>
      </c>
      <c r="N32" s="46" t="s">
        <v>106</v>
      </c>
      <c r="O32" s="47">
        <f>SUM('A-D'!V15,'A-S'!V15,'A-M'!V15)</f>
        <v>0</v>
      </c>
      <c r="P32" s="47">
        <f>SUM('A-D'!W15,'A-S'!W15,'A-M'!W15)</f>
        <v>0</v>
      </c>
      <c r="Q32" s="47">
        <f>SUM('A-D'!X15,'A-S'!X15,'A-M'!X15)</f>
        <v>0</v>
      </c>
      <c r="R32" s="47">
        <f t="shared" si="3"/>
        <v>0</v>
      </c>
    </row>
    <row r="33" spans="3:18" ht="30" customHeight="1" thickTop="1" thickBot="1" x14ac:dyDescent="0.35">
      <c r="C33" s="22" t="s">
        <v>135</v>
      </c>
      <c r="D33" s="23">
        <f>SUM(D28:D32)</f>
        <v>5</v>
      </c>
      <c r="E33" s="23">
        <f t="shared" ref="E33:F33" si="4">SUM(E28:E32)</f>
        <v>5</v>
      </c>
      <c r="F33" s="23">
        <f t="shared" si="4"/>
        <v>5</v>
      </c>
      <c r="N33" s="46" t="s">
        <v>135</v>
      </c>
      <c r="O33" s="47">
        <f>SUM(O28:O32)</f>
        <v>0</v>
      </c>
      <c r="P33" s="47">
        <f>SUM(P28:P32)</f>
        <v>2</v>
      </c>
      <c r="Q33" s="47">
        <f>SUM(Q28:Q32)</f>
        <v>0</v>
      </c>
      <c r="R33" s="47">
        <f>SUM(R28:R32)</f>
        <v>2</v>
      </c>
    </row>
    <row r="34" spans="3:18" ht="30" customHeight="1" thickTop="1" thickBot="1" x14ac:dyDescent="0.35"/>
    <row r="35" spans="3:18" ht="30" customHeight="1" thickTop="1" thickBot="1" x14ac:dyDescent="0.35">
      <c r="C35" s="17" t="s">
        <v>184</v>
      </c>
      <c r="D35" s="41"/>
      <c r="E35" s="41"/>
      <c r="F35" s="24"/>
    </row>
    <row r="36" spans="3:18" ht="30" customHeight="1" thickTop="1" thickBot="1" x14ac:dyDescent="0.35">
      <c r="C36" s="22" t="s">
        <v>178</v>
      </c>
      <c r="D36" s="22" t="s">
        <v>179</v>
      </c>
      <c r="E36" s="22" t="s">
        <v>180</v>
      </c>
      <c r="F36" s="22" t="s">
        <v>128</v>
      </c>
    </row>
    <row r="37" spans="3:18" ht="30" customHeight="1" thickTop="1" thickBot="1" x14ac:dyDescent="0.35">
      <c r="C37" s="22" t="s">
        <v>102</v>
      </c>
      <c r="D37" s="23">
        <f>'S-U'!F18</f>
        <v>3</v>
      </c>
      <c r="E37" s="23">
        <f>'S-U'!M18</f>
        <v>9</v>
      </c>
      <c r="F37" s="42">
        <f>IFERROR(D37/E37,0)</f>
        <v>0.33333333333333331</v>
      </c>
    </row>
    <row r="38" spans="3:18" ht="30" customHeight="1" thickTop="1" thickBot="1" x14ac:dyDescent="0.35">
      <c r="C38" s="22" t="s">
        <v>103</v>
      </c>
      <c r="D38" s="23">
        <f>'S-O'!F18</f>
        <v>6</v>
      </c>
      <c r="E38" s="23">
        <f>'S-O'!M18</f>
        <v>9</v>
      </c>
      <c r="F38" s="42">
        <f t="shared" ref="F38:F42" si="5">IFERROR(D38/E38,0)</f>
        <v>0.66666666666666663</v>
      </c>
    </row>
    <row r="39" spans="3:18" ht="30" customHeight="1" thickTop="1" thickBot="1" x14ac:dyDescent="0.35">
      <c r="C39" s="22" t="s">
        <v>104</v>
      </c>
      <c r="D39" s="23">
        <f>'S-L'!F18</f>
        <v>4</v>
      </c>
      <c r="E39" s="23">
        <f>'S-L'!M18</f>
        <v>9</v>
      </c>
      <c r="F39" s="42">
        <f t="shared" si="5"/>
        <v>0.44444444444444442</v>
      </c>
    </row>
    <row r="40" spans="3:18" ht="30" customHeight="1" thickTop="1" thickBot="1" x14ac:dyDescent="0.35">
      <c r="C40" s="22" t="s">
        <v>105</v>
      </c>
      <c r="D40" s="23">
        <f>'S-B'!F18</f>
        <v>5</v>
      </c>
      <c r="E40" s="23">
        <f>'S-B'!M18</f>
        <v>9</v>
      </c>
      <c r="F40" s="42">
        <f t="shared" si="5"/>
        <v>0.55555555555555558</v>
      </c>
    </row>
    <row r="41" spans="3:18" ht="30" customHeight="1" thickTop="1" thickBot="1" x14ac:dyDescent="0.35">
      <c r="C41" s="22" t="s">
        <v>106</v>
      </c>
      <c r="D41" s="23">
        <f>'S-A'!F18</f>
        <v>4</v>
      </c>
      <c r="E41" s="23">
        <f>'S-A'!M18</f>
        <v>9</v>
      </c>
      <c r="F41" s="42">
        <f t="shared" si="5"/>
        <v>0.44444444444444442</v>
      </c>
    </row>
    <row r="42" spans="3:18" ht="30" customHeight="1" thickTop="1" thickBot="1" x14ac:dyDescent="0.35">
      <c r="C42" s="22" t="s">
        <v>135</v>
      </c>
      <c r="D42" s="23">
        <f>SUM(D37:D41)</f>
        <v>22</v>
      </c>
      <c r="E42" s="23">
        <f>SUM(E37:E41)</f>
        <v>45</v>
      </c>
      <c r="F42" s="42">
        <f t="shared" si="5"/>
        <v>0.48888888888888887</v>
      </c>
    </row>
    <row r="43" spans="3:18" ht="30" customHeight="1" thickTop="1" x14ac:dyDescent="0.3"/>
    <row r="44" spans="3:18" ht="30" customHeight="1" x14ac:dyDescent="0.3"/>
    <row r="45" spans="3:18" ht="30" customHeight="1" x14ac:dyDescent="0.3"/>
    <row r="46" spans="3:18" ht="30" customHeight="1" x14ac:dyDescent="0.3"/>
    <row r="47" spans="3:18" ht="30" customHeight="1" x14ac:dyDescent="0.3"/>
    <row r="48" spans="3:18" ht="30" customHeight="1" x14ac:dyDescent="0.3"/>
    <row r="49" ht="30" customHeight="1" x14ac:dyDescent="0.3"/>
    <row r="50" ht="30" customHeight="1" x14ac:dyDescent="0.3"/>
    <row r="51" ht="30" customHeight="1" x14ac:dyDescent="0.3"/>
    <row r="52" ht="30" customHeight="1" x14ac:dyDescent="0.3"/>
    <row r="53" ht="30" customHeight="1" x14ac:dyDescent="0.3"/>
    <row r="54" ht="30" customHeight="1" x14ac:dyDescent="0.3"/>
    <row r="55" ht="30" customHeight="1" x14ac:dyDescent="0.3"/>
    <row r="56" ht="30" customHeight="1" x14ac:dyDescent="0.3"/>
    <row r="57" ht="30" customHeight="1" x14ac:dyDescent="0.3"/>
    <row r="58" ht="30" customHeight="1" x14ac:dyDescent="0.3"/>
    <row r="59" ht="30" customHeight="1" x14ac:dyDescent="0.3"/>
    <row r="60" ht="30" customHeight="1" x14ac:dyDescent="0.3"/>
    <row r="61" ht="30" customHeight="1" x14ac:dyDescent="0.3"/>
    <row r="62" ht="30" customHeight="1" x14ac:dyDescent="0.3"/>
    <row r="63" ht="30" customHeight="1" x14ac:dyDescent="0.3"/>
    <row r="64" ht="30" customHeight="1" x14ac:dyDescent="0.3"/>
    <row r="65" ht="30" customHeight="1" x14ac:dyDescent="0.3"/>
    <row r="66" ht="30" customHeight="1" x14ac:dyDescent="0.3"/>
    <row r="67" ht="30" customHeight="1" x14ac:dyDescent="0.3"/>
    <row r="68" ht="30" customHeight="1" x14ac:dyDescent="0.3"/>
    <row r="69" ht="30" customHeight="1" x14ac:dyDescent="0.3"/>
    <row r="70" ht="30" customHeight="1" x14ac:dyDescent="0.3"/>
    <row r="71" ht="30" customHeight="1" x14ac:dyDescent="0.3"/>
    <row r="72" ht="30" customHeight="1" x14ac:dyDescent="0.3"/>
    <row r="73" ht="30" customHeight="1" x14ac:dyDescent="0.3"/>
    <row r="74" ht="30" customHeight="1" x14ac:dyDescent="0.3"/>
    <row r="75" ht="30" customHeight="1" x14ac:dyDescent="0.3"/>
    <row r="76" ht="30" customHeight="1" x14ac:dyDescent="0.3"/>
    <row r="77" ht="30" customHeight="1" x14ac:dyDescent="0.3"/>
    <row r="78" ht="30" customHeight="1" x14ac:dyDescent="0.3"/>
    <row r="79" ht="30" customHeight="1" x14ac:dyDescent="0.3"/>
    <row r="80" ht="30" customHeight="1" x14ac:dyDescent="0.3"/>
    <row r="81" ht="30" customHeight="1" x14ac:dyDescent="0.3"/>
    <row r="82" ht="30" customHeight="1" x14ac:dyDescent="0.3"/>
    <row r="83" ht="30" customHeight="1" x14ac:dyDescent="0.3"/>
    <row r="84" ht="30" customHeight="1" x14ac:dyDescent="0.3"/>
    <row r="85" ht="30" customHeight="1" x14ac:dyDescent="0.3"/>
    <row r="86" ht="30" customHeight="1" x14ac:dyDescent="0.3"/>
    <row r="87" ht="30" customHeight="1" x14ac:dyDescent="0.3"/>
    <row r="88" ht="30" customHeight="1" x14ac:dyDescent="0.3"/>
    <row r="89" ht="30" customHeight="1" x14ac:dyDescent="0.3"/>
    <row r="90" ht="30" customHeight="1" x14ac:dyDescent="0.3"/>
    <row r="91" ht="30" customHeight="1" x14ac:dyDescent="0.3"/>
    <row r="92" ht="30" customHeight="1" x14ac:dyDescent="0.3"/>
    <row r="93" ht="30" customHeight="1" x14ac:dyDescent="0.3"/>
    <row r="94" ht="30" customHeight="1" x14ac:dyDescent="0.3"/>
    <row r="95" ht="30" customHeight="1" x14ac:dyDescent="0.3"/>
    <row r="96" ht="30" customHeight="1" x14ac:dyDescent="0.3"/>
    <row r="97" ht="30" customHeight="1" x14ac:dyDescent="0.3"/>
    <row r="98" ht="30" customHeight="1" x14ac:dyDescent="0.3"/>
    <row r="99" x14ac:dyDescent="0.3"/>
    <row r="100" x14ac:dyDescent="0.3"/>
    <row r="101" x14ac:dyDescent="0.3"/>
    <row r="102" x14ac:dyDescent="0.3"/>
    <row r="103" x14ac:dyDescent="0.3"/>
    <row r="104" x14ac:dyDescent="0.3"/>
    <row r="105" x14ac:dyDescent="0.3"/>
    <row r="106" x14ac:dyDescent="0.3"/>
  </sheetData>
  <sheetProtection algorithmName="SHA-512" hashValue="bbR+zCZB6rUqBhQsswlTf9fBHRWExqCE7fdzccnNI83OtaaETXKwQRDE7DaL0Rk3ORZ2qu4P3T2J/ROt6dVTKg==" saltValue="megYD76kQeBQJlohFML+Sw==" spinCount="100000" sheet="1" objects="1" scenarios="1" formatCells="0" formatColumns="0" formatRows="0" selectLockedCells="1"/>
  <mergeCells count="6">
    <mergeCell ref="D14:F14"/>
    <mergeCell ref="D6:K6"/>
    <mergeCell ref="D10:F10"/>
    <mergeCell ref="D11:F11"/>
    <mergeCell ref="D12:F12"/>
    <mergeCell ref="D13:F13"/>
  </mergeCells>
  <conditionalFormatting sqref="C6">
    <cfRule type="cellIs" dxfId="5" priority="1" operator="greaterThanOrEqual">
      <formula>0.7</formula>
    </cfRule>
    <cfRule type="cellIs" dxfId="4" priority="2" operator="between">
      <formula>0.5</formula>
      <formula>0.69</formula>
    </cfRule>
    <cfRule type="cellIs" dxfId="3" priority="3" operator="between">
      <formula>0</formula>
      <formula>0.49</formula>
    </cfRule>
  </conditionalFormatting>
  <conditionalFormatting sqref="D10:F14">
    <cfRule type="dataBar" priority="6">
      <dataBar>
        <cfvo type="num" val="0"/>
        <cfvo type="max"/>
        <color rgb="FF638EC6"/>
      </dataBar>
      <extLst>
        <ext xmlns:x14="http://schemas.microsoft.com/office/spreadsheetml/2009/9/main" uri="{B025F937-C7B1-47D3-B67F-A62EFF666E3E}">
          <x14:id>{F36782F6-91F0-AD4B-95D9-03654186EE9F}</x14:id>
        </ext>
      </extLst>
    </cfRule>
  </conditionalFormatting>
  <pageMargins left="0.511811024" right="0.511811024" top="0.78740157499999996" bottom="0.78740157499999996" header="0.31496062000000002" footer="0.31496062000000002"/>
  <pageSetup paperSize="9" orientation="landscape" horizontalDpi="0" verticalDpi="0"/>
  <headerFooter>
    <oddFooter>&amp;C_x000D_&amp;1#&amp;"Calibri"&amp;9&amp;KFFFF00 Wiwynn Confidential</oddFooter>
  </headerFooter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36782F6-91F0-AD4B-95D9-03654186EE9F}">
            <x14:dataBar minLength="0" maxLength="100" gradient="0">
              <x14:cfvo type="num">
                <xm:f>0</xm:f>
              </x14:cfvo>
              <x14:cfvo type="max"/>
              <x14:negativeFillColor rgb="FFFF0000"/>
              <x14:axisColor rgb="FF000000"/>
            </x14:dataBar>
          </x14:cfRule>
          <xm:sqref>D10:F14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Planilha6"/>
  <dimension ref="A1:M109"/>
  <sheetViews>
    <sheetView showGridLines="0" zoomScale="90" zoomScaleNormal="90" workbookViewId="0">
      <selection activeCell="B1" sqref="B1"/>
    </sheetView>
  </sheetViews>
  <sheetFormatPr defaultColWidth="8.88671875" defaultRowHeight="14.4" zeroHeight="1" x14ac:dyDescent="0.3"/>
  <cols>
    <col min="1" max="1" width="27.6640625" style="1" customWidth="1"/>
    <col min="2" max="2" width="3.88671875" customWidth="1"/>
    <col min="3" max="3" width="16.33203125" customWidth="1"/>
    <col min="4" max="11" width="15.88671875" customWidth="1"/>
  </cols>
  <sheetData>
    <row r="1" spans="1:13" s="63" customFormat="1" ht="44.25" customHeight="1" x14ac:dyDescent="0.3">
      <c r="C1" s="64" t="s">
        <v>192</v>
      </c>
      <c r="E1" s="65"/>
      <c r="F1" s="65"/>
    </row>
    <row r="2" spans="1:13" s="4" customFormat="1" ht="34.200000000000003" customHeight="1" x14ac:dyDescent="0.45">
      <c r="A2" s="1"/>
      <c r="C2" s="5" t="s">
        <v>31</v>
      </c>
    </row>
    <row r="3" spans="1:13" s="4" customFormat="1" ht="21.6" customHeight="1" x14ac:dyDescent="0.3">
      <c r="A3" s="1"/>
    </row>
    <row r="4" spans="1:13" s="4" customFormat="1" ht="21.6" customHeight="1" x14ac:dyDescent="0.3">
      <c r="A4" s="1"/>
    </row>
    <row r="5" spans="1:13" ht="30" customHeight="1" x14ac:dyDescent="0.3"/>
    <row r="6" spans="1:13" ht="46.2" x14ac:dyDescent="0.3">
      <c r="C6" s="89" t="s">
        <v>138</v>
      </c>
      <c r="D6" s="89"/>
      <c r="E6" s="89"/>
      <c r="F6" s="89"/>
      <c r="G6" s="89"/>
      <c r="H6" s="89"/>
      <c r="I6" s="89"/>
      <c r="J6" s="89"/>
      <c r="K6" s="89"/>
      <c r="L6" s="89"/>
      <c r="M6" s="89"/>
    </row>
    <row r="7" spans="1:13" ht="91.8" x14ac:dyDescent="1.65">
      <c r="C7" s="50" t="s">
        <v>139</v>
      </c>
      <c r="D7" s="50"/>
      <c r="E7" s="50"/>
      <c r="F7" s="50"/>
      <c r="G7" s="50"/>
      <c r="H7" s="50"/>
      <c r="I7" s="50"/>
      <c r="J7" s="50"/>
      <c r="K7" s="50"/>
      <c r="L7" s="50"/>
      <c r="M7" s="50"/>
    </row>
    <row r="8" spans="1:13" x14ac:dyDescent="0.3"/>
    <row r="9" spans="1:13" x14ac:dyDescent="0.3"/>
    <row r="10" spans="1:13" x14ac:dyDescent="0.3"/>
    <row r="11" spans="1:13" ht="46.2" x14ac:dyDescent="0.3">
      <c r="C11" s="48" t="s">
        <v>140</v>
      </c>
      <c r="D11" s="49"/>
      <c r="E11" s="49"/>
      <c r="F11" s="49"/>
      <c r="G11" s="49"/>
      <c r="H11" s="49"/>
      <c r="I11" s="49"/>
      <c r="J11" s="49"/>
      <c r="K11" s="49"/>
      <c r="L11" s="49"/>
      <c r="M11" s="49"/>
    </row>
    <row r="12" spans="1:13" ht="46.2" x14ac:dyDescent="0.3">
      <c r="C12" s="48"/>
      <c r="D12" s="49"/>
      <c r="E12" s="49"/>
      <c r="F12" s="49"/>
      <c r="G12" s="49"/>
      <c r="H12" s="49"/>
      <c r="I12" s="49"/>
      <c r="J12" s="49"/>
      <c r="K12" s="49"/>
      <c r="L12" s="49"/>
      <c r="M12" s="49"/>
    </row>
    <row r="13" spans="1:13" x14ac:dyDescent="0.3"/>
    <row r="14" spans="1:13" ht="46.2" x14ac:dyDescent="0.3">
      <c r="C14" s="51" t="s">
        <v>140</v>
      </c>
      <c r="D14" s="49"/>
      <c r="E14" s="49"/>
      <c r="F14" s="49"/>
      <c r="G14" s="49"/>
      <c r="H14" s="49"/>
      <c r="I14" s="49"/>
      <c r="J14" s="49"/>
      <c r="K14" s="49"/>
      <c r="L14" s="49"/>
      <c r="M14" s="49"/>
    </row>
    <row r="15" spans="1:13" ht="16.2" customHeight="1" thickBot="1" x14ac:dyDescent="0.35">
      <c r="C15" s="51"/>
      <c r="D15" s="49"/>
      <c r="E15" s="49"/>
      <c r="F15" s="49"/>
      <c r="G15" s="49"/>
      <c r="H15" s="49"/>
      <c r="I15" s="49"/>
      <c r="J15" s="49"/>
      <c r="K15" s="49"/>
      <c r="L15" s="49"/>
      <c r="M15" s="49"/>
    </row>
    <row r="16" spans="1:13" ht="91.2" customHeight="1" thickTop="1" thickBot="1" x14ac:dyDescent="0.35">
      <c r="C16" s="56">
        <f>'RC'!C6</f>
        <v>0.48888888888888887</v>
      </c>
      <c r="D16" s="86" t="str">
        <f>'RC'!D6</f>
        <v>¡Atención! Su puntuación en Avances Kaizen es un mal nivel. Realiza optimizaciones en los artículos que su empresa no lo hace bien y buscar la realización de las actividades y que superan las expectativas.</v>
      </c>
      <c r="E16" s="87"/>
      <c r="F16" s="87"/>
      <c r="G16" s="87"/>
      <c r="H16" s="87"/>
      <c r="I16" s="87"/>
      <c r="J16" s="87"/>
      <c r="K16" s="88"/>
      <c r="L16" s="49"/>
      <c r="M16" s="49"/>
    </row>
    <row r="17" spans="3:13" ht="16.2" customHeight="1" thickTop="1" x14ac:dyDescent="0.3">
      <c r="C17" s="51"/>
      <c r="D17" s="49"/>
      <c r="E17" s="49"/>
      <c r="F17" s="49"/>
      <c r="G17" s="49"/>
      <c r="H17" s="49"/>
      <c r="I17" s="49"/>
      <c r="J17" s="49"/>
      <c r="K17" s="49"/>
      <c r="L17" s="49"/>
      <c r="M17" s="49"/>
    </row>
    <row r="18" spans="3:13" ht="10.199999999999999" customHeight="1" x14ac:dyDescent="0.3"/>
    <row r="19" spans="3:13" ht="30" customHeight="1" x14ac:dyDescent="0.3">
      <c r="C19" s="26" t="s">
        <v>133</v>
      </c>
      <c r="D19" s="27"/>
      <c r="E19" s="27"/>
      <c r="F19" s="27"/>
    </row>
    <row r="20" spans="3:13" ht="10.199999999999999" customHeight="1" thickBot="1" x14ac:dyDescent="0.35"/>
    <row r="21" spans="3:13" ht="52.2" customHeight="1" thickTop="1" thickBot="1" x14ac:dyDescent="0.35">
      <c r="C21" s="28" t="str">
        <f>'RC'!C10</f>
        <v>uso</v>
      </c>
      <c r="D21" s="84">
        <f>'RC'!D10:F10</f>
        <v>3</v>
      </c>
      <c r="E21" s="85"/>
      <c r="F21" s="85"/>
    </row>
    <row r="22" spans="3:13" ht="52.2" customHeight="1" thickTop="1" thickBot="1" x14ac:dyDescent="0.35">
      <c r="C22" s="28" t="str">
        <f>'RC'!C11</f>
        <v>organización</v>
      </c>
      <c r="D22" s="84">
        <f>'RC'!D11:F11</f>
        <v>6</v>
      </c>
      <c r="E22" s="85"/>
      <c r="F22" s="85"/>
    </row>
    <row r="23" spans="3:13" ht="52.2" customHeight="1" thickTop="1" thickBot="1" x14ac:dyDescent="0.35">
      <c r="C23" s="28" t="str">
        <f>'RC'!C12</f>
        <v>limpieza</v>
      </c>
      <c r="D23" s="84">
        <f>'RC'!D12:F12</f>
        <v>4</v>
      </c>
      <c r="E23" s="85"/>
      <c r="F23" s="85"/>
    </row>
    <row r="24" spans="3:13" ht="52.2" customHeight="1" thickTop="1" thickBot="1" x14ac:dyDescent="0.35">
      <c r="C24" s="28" t="str">
        <f>'RC'!C13</f>
        <v>Bienestar</v>
      </c>
      <c r="D24" s="84">
        <f>'RC'!D13:F13</f>
        <v>5</v>
      </c>
      <c r="E24" s="85"/>
      <c r="F24" s="85"/>
    </row>
    <row r="25" spans="3:13" ht="52.2" customHeight="1" thickTop="1" thickBot="1" x14ac:dyDescent="0.35">
      <c r="C25" s="28" t="str">
        <f>'RC'!C14</f>
        <v>autodisciplina</v>
      </c>
      <c r="D25" s="84">
        <f>'RC'!D14:F14</f>
        <v>4</v>
      </c>
      <c r="E25" s="85"/>
      <c r="F25" s="85"/>
    </row>
    <row r="26" spans="3:13" ht="30" customHeight="1" thickTop="1" thickBot="1" x14ac:dyDescent="0.35">
      <c r="C26" s="26" t="s">
        <v>129</v>
      </c>
      <c r="H26" s="32" t="s">
        <v>109</v>
      </c>
      <c r="I26" s="33"/>
      <c r="J26" s="33"/>
      <c r="K26" s="34"/>
    </row>
    <row r="27" spans="3:13" ht="30" customHeight="1" thickTop="1" thickBot="1" x14ac:dyDescent="0.35">
      <c r="H27" s="35" t="s">
        <v>65</v>
      </c>
      <c r="I27" s="35" t="s">
        <v>110</v>
      </c>
      <c r="J27" s="35" t="s">
        <v>127</v>
      </c>
      <c r="K27" s="35" t="s">
        <v>128</v>
      </c>
    </row>
    <row r="28" spans="3:13" ht="30" customHeight="1" thickTop="1" thickBot="1" x14ac:dyDescent="0.35">
      <c r="H28" s="36" t="s">
        <v>107</v>
      </c>
      <c r="I28" s="38">
        <f>'A-D'!N73</f>
        <v>0</v>
      </c>
      <c r="J28" s="38">
        <f>'A-D'!N74</f>
        <v>0</v>
      </c>
      <c r="K28" s="39" t="e">
        <f>I28/SUM(I28:J28)</f>
        <v>#DIV/0!</v>
      </c>
    </row>
    <row r="29" spans="3:13" ht="30" customHeight="1" thickTop="1" thickBot="1" x14ac:dyDescent="0.35">
      <c r="H29" s="36" t="s">
        <v>108</v>
      </c>
      <c r="I29" s="38">
        <f>'A-S'!L72</f>
        <v>0</v>
      </c>
      <c r="J29" s="38">
        <f>'A-S'!L73</f>
        <v>0</v>
      </c>
      <c r="K29" s="39" t="e">
        <f t="shared" ref="K29:K30" si="0">I29/SUM(I29:J29)</f>
        <v>#DIV/0!</v>
      </c>
    </row>
    <row r="30" spans="3:13" ht="30" customHeight="1" thickTop="1" thickBot="1" x14ac:dyDescent="0.35">
      <c r="H30" s="36" t="s">
        <v>101</v>
      </c>
      <c r="I30" s="38">
        <f>'A-M'!G70</f>
        <v>0</v>
      </c>
      <c r="J30" s="38">
        <f>'A-M'!G71</f>
        <v>0</v>
      </c>
      <c r="K30" s="39" t="e">
        <f t="shared" si="0"/>
        <v>#DIV/0!</v>
      </c>
    </row>
    <row r="31" spans="3:13" ht="30" customHeight="1" thickTop="1" x14ac:dyDescent="0.3">
      <c r="H31" s="37"/>
      <c r="I31" s="37"/>
      <c r="J31" s="37"/>
      <c r="K31" s="37"/>
    </row>
    <row r="32" spans="3:13" ht="30" customHeight="1" x14ac:dyDescent="0.3">
      <c r="H32" s="37"/>
      <c r="I32" s="37"/>
      <c r="J32" s="37"/>
      <c r="K32" s="37"/>
    </row>
    <row r="33" spans="3:11" ht="30" customHeight="1" x14ac:dyDescent="0.3">
      <c r="H33" s="37"/>
      <c r="I33" s="37"/>
      <c r="J33" s="37"/>
      <c r="K33" s="37"/>
    </row>
    <row r="34" spans="3:11" ht="30" customHeight="1" x14ac:dyDescent="0.3"/>
    <row r="35" spans="3:11" ht="30" customHeight="1" x14ac:dyDescent="0.3">
      <c r="C35" s="26" t="s">
        <v>141</v>
      </c>
      <c r="D35" s="2"/>
      <c r="E35" s="2"/>
      <c r="F35" s="2"/>
    </row>
    <row r="36" spans="3:11" ht="18" customHeight="1" thickBot="1" x14ac:dyDescent="0.35">
      <c r="D36" s="2"/>
      <c r="E36" s="2"/>
      <c r="F36" s="2"/>
    </row>
    <row r="37" spans="3:11" ht="30" customHeight="1" thickTop="1" thickBot="1" x14ac:dyDescent="0.35">
      <c r="C37" s="17" t="s">
        <v>134</v>
      </c>
      <c r="D37" s="41"/>
      <c r="E37" s="41"/>
      <c r="F37" s="24"/>
      <c r="H37" s="17" t="s">
        <v>136</v>
      </c>
      <c r="I37" s="41"/>
      <c r="J37" s="41"/>
      <c r="K37" s="41"/>
    </row>
    <row r="38" spans="3:11" ht="30" customHeight="1" thickTop="1" thickBot="1" x14ac:dyDescent="0.35">
      <c r="C38" s="22" t="s">
        <v>65</v>
      </c>
      <c r="D38" s="22" t="s">
        <v>107</v>
      </c>
      <c r="E38" s="22" t="s">
        <v>108</v>
      </c>
      <c r="F38" s="22" t="s">
        <v>101</v>
      </c>
      <c r="H38" s="22" t="s">
        <v>65</v>
      </c>
      <c r="I38" s="22" t="s">
        <v>126</v>
      </c>
      <c r="J38" s="22" t="s">
        <v>125</v>
      </c>
      <c r="K38" s="22" t="s">
        <v>137</v>
      </c>
    </row>
    <row r="39" spans="3:11" ht="30" customHeight="1" thickTop="1" thickBot="1" x14ac:dyDescent="0.35">
      <c r="C39" s="22" t="s">
        <v>102</v>
      </c>
      <c r="D39" s="23">
        <f>'RC'!D28</f>
        <v>1</v>
      </c>
      <c r="E39" s="23">
        <f>'RC'!E28</f>
        <v>1</v>
      </c>
      <c r="F39" s="23">
        <f>'RC'!F28</f>
        <v>1</v>
      </c>
      <c r="H39" s="22" t="s">
        <v>102</v>
      </c>
      <c r="I39" s="42">
        <f>'RC'!I28</f>
        <v>0</v>
      </c>
      <c r="J39" s="42">
        <f>'RC'!J28</f>
        <v>0</v>
      </c>
      <c r="K39" s="42">
        <f>'RC'!K28</f>
        <v>0</v>
      </c>
    </row>
    <row r="40" spans="3:11" ht="30" customHeight="1" thickTop="1" thickBot="1" x14ac:dyDescent="0.35">
      <c r="C40" s="22" t="s">
        <v>103</v>
      </c>
      <c r="D40" s="23">
        <f>'RC'!D29</f>
        <v>1</v>
      </c>
      <c r="E40" s="23">
        <f>'RC'!E29</f>
        <v>1</v>
      </c>
      <c r="F40" s="23">
        <f>'RC'!F29</f>
        <v>1</v>
      </c>
      <c r="H40" s="22" t="s">
        <v>103</v>
      </c>
      <c r="I40" s="42">
        <f>'RC'!I29</f>
        <v>0</v>
      </c>
      <c r="J40" s="42">
        <f>'RC'!J29</f>
        <v>1</v>
      </c>
      <c r="K40" s="42">
        <f>'RC'!K29</f>
        <v>0</v>
      </c>
    </row>
    <row r="41" spans="3:11" ht="30" customHeight="1" thickTop="1" thickBot="1" x14ac:dyDescent="0.35">
      <c r="C41" s="22" t="s">
        <v>104</v>
      </c>
      <c r="D41" s="23">
        <f>'RC'!D30</f>
        <v>1</v>
      </c>
      <c r="E41" s="23">
        <f>'RC'!E30</f>
        <v>1</v>
      </c>
      <c r="F41" s="23">
        <f>'RC'!F30</f>
        <v>1</v>
      </c>
      <c r="H41" s="22" t="s">
        <v>104</v>
      </c>
      <c r="I41" s="42">
        <f>'RC'!I30</f>
        <v>0</v>
      </c>
      <c r="J41" s="42">
        <f>'RC'!J30</f>
        <v>1</v>
      </c>
      <c r="K41" s="42">
        <f>'RC'!K30</f>
        <v>0</v>
      </c>
    </row>
    <row r="42" spans="3:11" ht="30" customHeight="1" thickTop="1" thickBot="1" x14ac:dyDescent="0.35">
      <c r="C42" s="22" t="s">
        <v>105</v>
      </c>
      <c r="D42" s="23">
        <f>'RC'!D31</f>
        <v>1</v>
      </c>
      <c r="E42" s="23">
        <f>'RC'!E31</f>
        <v>1</v>
      </c>
      <c r="F42" s="23">
        <f>'RC'!F31</f>
        <v>1</v>
      </c>
      <c r="H42" s="22" t="s">
        <v>105</v>
      </c>
      <c r="I42" s="42">
        <f>'RC'!I31</f>
        <v>0</v>
      </c>
      <c r="J42" s="42">
        <f>'RC'!J31</f>
        <v>0</v>
      </c>
      <c r="K42" s="42">
        <f>'RC'!K31</f>
        <v>0</v>
      </c>
    </row>
    <row r="43" spans="3:11" ht="30" customHeight="1" thickTop="1" thickBot="1" x14ac:dyDescent="0.35">
      <c r="C43" s="22" t="s">
        <v>106</v>
      </c>
      <c r="D43" s="23">
        <f>'RC'!D32</f>
        <v>1</v>
      </c>
      <c r="E43" s="23">
        <f>'RC'!E32</f>
        <v>1</v>
      </c>
      <c r="F43" s="23">
        <f>'RC'!F32</f>
        <v>1</v>
      </c>
      <c r="H43" s="22" t="s">
        <v>106</v>
      </c>
      <c r="I43" s="42">
        <f>'RC'!I32</f>
        <v>0</v>
      </c>
      <c r="J43" s="42">
        <f>'RC'!J32</f>
        <v>0</v>
      </c>
      <c r="K43" s="42">
        <f>'RC'!K32</f>
        <v>0</v>
      </c>
    </row>
    <row r="44" spans="3:11" ht="30" customHeight="1" thickTop="1" thickBot="1" x14ac:dyDescent="0.35">
      <c r="C44" s="22" t="s">
        <v>135</v>
      </c>
      <c r="D44" s="23">
        <f>'RC'!D33</f>
        <v>5</v>
      </c>
      <c r="E44" s="23">
        <f>'RC'!E33</f>
        <v>5</v>
      </c>
      <c r="F44" s="23">
        <f>'RC'!F33</f>
        <v>5</v>
      </c>
    </row>
    <row r="45" spans="3:11" ht="30" customHeight="1" thickTop="1" x14ac:dyDescent="0.3">
      <c r="D45" s="2"/>
      <c r="E45" s="2"/>
      <c r="F45" s="2"/>
    </row>
    <row r="46" spans="3:11" ht="18" customHeight="1" x14ac:dyDescent="0.3">
      <c r="C46" s="26" t="s">
        <v>185</v>
      </c>
      <c r="D46" s="2"/>
      <c r="E46" s="2"/>
      <c r="F46" s="2"/>
    </row>
    <row r="47" spans="3:11" ht="30" customHeight="1" thickBot="1" x14ac:dyDescent="0.35"/>
    <row r="48" spans="3:11" ht="30" customHeight="1" thickTop="1" thickBot="1" x14ac:dyDescent="0.35">
      <c r="C48" s="17" t="str">
        <f>'RC'!C35</f>
        <v>Análisis puntuación</v>
      </c>
      <c r="D48" s="41"/>
      <c r="E48" s="41"/>
      <c r="F48" s="24"/>
    </row>
    <row r="49" spans="3:6" ht="30" customHeight="1" thickTop="1" thickBot="1" x14ac:dyDescent="0.35">
      <c r="C49" s="22" t="str">
        <f>'RC'!C36</f>
        <v>puntuacion</v>
      </c>
      <c r="D49" s="22" t="str">
        <f>'RC'!D36</f>
        <v>puntos</v>
      </c>
      <c r="E49" s="22" t="str">
        <f>'RC'!E36</f>
        <v>máximo</v>
      </c>
      <c r="F49" s="22" t="str">
        <f>'RC'!F36</f>
        <v>%</v>
      </c>
    </row>
    <row r="50" spans="3:6" ht="30" customHeight="1" thickTop="1" thickBot="1" x14ac:dyDescent="0.35">
      <c r="C50" s="22" t="str">
        <f>'RC'!C37</f>
        <v>uso</v>
      </c>
      <c r="D50" s="23">
        <f>'RC'!D37</f>
        <v>3</v>
      </c>
      <c r="E50" s="23">
        <f>'RC'!E37</f>
        <v>9</v>
      </c>
      <c r="F50" s="42">
        <f>'RC'!F37</f>
        <v>0.33333333333333331</v>
      </c>
    </row>
    <row r="51" spans="3:6" ht="30" customHeight="1" thickTop="1" thickBot="1" x14ac:dyDescent="0.35">
      <c r="C51" s="22" t="str">
        <f>'RC'!C38</f>
        <v>organización</v>
      </c>
      <c r="D51" s="23">
        <f>'RC'!D38</f>
        <v>6</v>
      </c>
      <c r="E51" s="23">
        <f>'RC'!E38</f>
        <v>9</v>
      </c>
      <c r="F51" s="42">
        <f>'RC'!F38</f>
        <v>0.66666666666666663</v>
      </c>
    </row>
    <row r="52" spans="3:6" ht="30" customHeight="1" thickTop="1" thickBot="1" x14ac:dyDescent="0.35">
      <c r="C52" s="22" t="str">
        <f>'RC'!C39</f>
        <v>limpieza</v>
      </c>
      <c r="D52" s="23">
        <f>'RC'!D39</f>
        <v>4</v>
      </c>
      <c r="E52" s="23">
        <f>'RC'!E39</f>
        <v>9</v>
      </c>
      <c r="F52" s="42">
        <f>'RC'!F39</f>
        <v>0.44444444444444442</v>
      </c>
    </row>
    <row r="53" spans="3:6" ht="30" customHeight="1" thickTop="1" thickBot="1" x14ac:dyDescent="0.35">
      <c r="C53" s="22" t="str">
        <f>'RC'!C40</f>
        <v>Bienestar</v>
      </c>
      <c r="D53" s="23">
        <f>'RC'!D40</f>
        <v>5</v>
      </c>
      <c r="E53" s="23">
        <f>'RC'!E40</f>
        <v>9</v>
      </c>
      <c r="F53" s="42">
        <f>'RC'!F40</f>
        <v>0.55555555555555558</v>
      </c>
    </row>
    <row r="54" spans="3:6" ht="30" customHeight="1" thickTop="1" thickBot="1" x14ac:dyDescent="0.35">
      <c r="C54" s="22" t="str">
        <f>'RC'!C41</f>
        <v>autodisciplina</v>
      </c>
      <c r="D54" s="23">
        <f>'RC'!D41</f>
        <v>4</v>
      </c>
      <c r="E54" s="23">
        <f>'RC'!E41</f>
        <v>9</v>
      </c>
      <c r="F54" s="42">
        <f>'RC'!F41</f>
        <v>0.44444444444444442</v>
      </c>
    </row>
    <row r="55" spans="3:6" ht="30" customHeight="1" thickTop="1" thickBot="1" x14ac:dyDescent="0.35">
      <c r="C55" s="22" t="str">
        <f>'RC'!C42</f>
        <v>total</v>
      </c>
      <c r="D55" s="23">
        <f>'RC'!D42</f>
        <v>22</v>
      </c>
      <c r="E55" s="23">
        <f>'RC'!E42</f>
        <v>45</v>
      </c>
      <c r="F55" s="42">
        <f>'RC'!F42</f>
        <v>0.48888888888888887</v>
      </c>
    </row>
    <row r="56" spans="3:6" ht="30" customHeight="1" thickTop="1" x14ac:dyDescent="0.3"/>
    <row r="57" spans="3:6" ht="30" customHeight="1" x14ac:dyDescent="0.3"/>
    <row r="58" spans="3:6" ht="30" customHeight="1" x14ac:dyDescent="0.3"/>
    <row r="59" spans="3:6" ht="30" customHeight="1" x14ac:dyDescent="0.3"/>
    <row r="60" spans="3:6" ht="30" customHeight="1" x14ac:dyDescent="0.3"/>
    <row r="61" spans="3:6" ht="30" customHeight="1" x14ac:dyDescent="0.3"/>
    <row r="62" spans="3:6" ht="30" customHeight="1" x14ac:dyDescent="0.3"/>
    <row r="63" spans="3:6" ht="30" customHeight="1" x14ac:dyDescent="0.3"/>
    <row r="64" spans="3:6" ht="30" customHeight="1" x14ac:dyDescent="0.3"/>
    <row r="65" ht="30" customHeight="1" x14ac:dyDescent="0.3"/>
    <row r="66" ht="30" customHeight="1" x14ac:dyDescent="0.3"/>
    <row r="67" ht="30" customHeight="1" x14ac:dyDescent="0.3"/>
    <row r="68" ht="30" customHeight="1" x14ac:dyDescent="0.3"/>
    <row r="69" ht="30" customHeight="1" x14ac:dyDescent="0.3"/>
    <row r="70" ht="30" customHeight="1" x14ac:dyDescent="0.3"/>
    <row r="71" ht="30" customHeight="1" x14ac:dyDescent="0.3"/>
    <row r="72" ht="30" customHeight="1" x14ac:dyDescent="0.3"/>
    <row r="73" ht="30" customHeight="1" x14ac:dyDescent="0.3"/>
    <row r="74" ht="30" customHeight="1" x14ac:dyDescent="0.3"/>
    <row r="75" ht="30" customHeight="1" x14ac:dyDescent="0.3"/>
    <row r="76" ht="30" customHeight="1" x14ac:dyDescent="0.3"/>
    <row r="77" ht="30" customHeight="1" x14ac:dyDescent="0.3"/>
    <row r="78" ht="30" customHeight="1" x14ac:dyDescent="0.3"/>
    <row r="79" ht="30" customHeight="1" x14ac:dyDescent="0.3"/>
    <row r="80" ht="30" customHeight="1" x14ac:dyDescent="0.3"/>
    <row r="81" ht="30" customHeight="1" x14ac:dyDescent="0.3"/>
    <row r="82" ht="30" customHeight="1" x14ac:dyDescent="0.3"/>
    <row r="83" ht="30" customHeight="1" x14ac:dyDescent="0.3"/>
    <row r="84" ht="30" customHeight="1" x14ac:dyDescent="0.3"/>
    <row r="85" ht="30" customHeight="1" x14ac:dyDescent="0.3"/>
    <row r="86" ht="30" customHeight="1" x14ac:dyDescent="0.3"/>
    <row r="87" ht="30" customHeight="1" x14ac:dyDescent="0.3"/>
    <row r="88" ht="30" customHeight="1" x14ac:dyDescent="0.3"/>
    <row r="89" ht="30" customHeight="1" x14ac:dyDescent="0.3"/>
    <row r="90" ht="30" customHeight="1" x14ac:dyDescent="0.3"/>
    <row r="91" ht="30" customHeight="1" x14ac:dyDescent="0.3"/>
    <row r="92" ht="30" customHeight="1" x14ac:dyDescent="0.3"/>
    <row r="93" ht="30" customHeight="1" x14ac:dyDescent="0.3"/>
    <row r="94" ht="30" customHeight="1" x14ac:dyDescent="0.3"/>
    <row r="95" ht="30" customHeight="1" x14ac:dyDescent="0.3"/>
    <row r="96" ht="30" customHeight="1" x14ac:dyDescent="0.3"/>
    <row r="97" ht="30" customHeight="1" x14ac:dyDescent="0.3"/>
    <row r="98" ht="30" customHeight="1" x14ac:dyDescent="0.3"/>
    <row r="99" ht="30" customHeight="1" x14ac:dyDescent="0.3"/>
    <row r="100" ht="30" customHeight="1" x14ac:dyDescent="0.3"/>
    <row r="101" ht="30" customHeight="1" x14ac:dyDescent="0.3"/>
    <row r="102" ht="30" customHeight="1" x14ac:dyDescent="0.3"/>
    <row r="103" ht="30" customHeight="1" x14ac:dyDescent="0.3"/>
    <row r="104" ht="30" customHeight="1" x14ac:dyDescent="0.3"/>
    <row r="105" ht="30" customHeight="1" x14ac:dyDescent="0.3"/>
    <row r="106" x14ac:dyDescent="0.3"/>
    <row r="107" x14ac:dyDescent="0.3"/>
    <row r="108" x14ac:dyDescent="0.3"/>
    <row r="109" x14ac:dyDescent="0.3"/>
  </sheetData>
  <sheetProtection algorithmName="SHA-512" hashValue="6yzsICvkZZD6SUuDhEBT5ktl9dL3GIBM5dmAunVN5lmpgtjpCqEkEhO2YEZd3qm8M32COPiEG7b120cPxN74ew==" saltValue="+p5rynyGE7VZp4+sUUAFrw==" spinCount="100000" sheet="1" objects="1" scenarios="1" formatCells="0" formatColumns="0" formatRows="0" selectLockedCells="1"/>
  <mergeCells count="7">
    <mergeCell ref="D25:F25"/>
    <mergeCell ref="C6:M6"/>
    <mergeCell ref="D21:F21"/>
    <mergeCell ref="D22:F22"/>
    <mergeCell ref="D23:F23"/>
    <mergeCell ref="D24:F24"/>
    <mergeCell ref="D16:K16"/>
  </mergeCells>
  <phoneticPr fontId="26" type="noConversion"/>
  <conditionalFormatting sqref="C16">
    <cfRule type="cellIs" dxfId="2" priority="1" operator="greaterThanOrEqual">
      <formula>0.7</formula>
    </cfRule>
    <cfRule type="cellIs" dxfId="1" priority="2" operator="between">
      <formula>0.5</formula>
      <formula>0.69</formula>
    </cfRule>
    <cfRule type="cellIs" dxfId="0" priority="3" operator="between">
      <formula>0</formula>
      <formula>0.49</formula>
    </cfRule>
  </conditionalFormatting>
  <conditionalFormatting sqref="D21:F25">
    <cfRule type="dataBar" priority="4">
      <dataBar>
        <cfvo type="num" val="0"/>
        <cfvo type="max"/>
        <color rgb="FF638EC6"/>
      </dataBar>
      <extLst>
        <ext xmlns:x14="http://schemas.microsoft.com/office/spreadsheetml/2009/9/main" uri="{B025F937-C7B1-47D3-B67F-A62EFF666E3E}">
          <x14:id>{0CE1D5EF-BDB7-904C-B0FD-58D23895B6E2}</x14:id>
        </ext>
      </extLst>
    </cfRule>
  </conditionalFormatting>
  <pageMargins left="0.51" right="0.51" top="0.79000000000000015" bottom="0.79000000000000015" header="0.31" footer="0.31"/>
  <pageSetup paperSize="9" scale="85" orientation="landscape" horizontalDpi="0" verticalDpi="0"/>
  <headerFooter>
    <oddFooter>&amp;C_x000D_&amp;1#&amp;"Calibri"&amp;9&amp;KFFFF00 Wiwynn Confidential</oddFooter>
  </headerFooter>
  <rowBreaks count="2" manualBreakCount="2">
    <brk id="12" max="16383" man="1"/>
    <brk id="25" max="16383" man="1"/>
  </rowBreak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CE1D5EF-BDB7-904C-B0FD-58D23895B6E2}">
            <x14:dataBar minLength="0" maxLength="100" gradient="0">
              <x14:cfvo type="num">
                <xm:f>0</xm:f>
              </x14:cfvo>
              <x14:cfvo type="max"/>
              <x14:negativeFillColor rgb="FFFF0000"/>
              <x14:axisColor rgb="FF000000"/>
            </x14:dataBar>
          </x14:cfRule>
          <xm:sqref>D21:F25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Planilha7"/>
  <dimension ref="A1:K101"/>
  <sheetViews>
    <sheetView showGridLines="0" zoomScale="90" zoomScaleNormal="90" workbookViewId="0">
      <selection activeCell="B1" sqref="B1"/>
    </sheetView>
  </sheetViews>
  <sheetFormatPr defaultColWidth="8.88671875" defaultRowHeight="14.4" zeroHeight="1" x14ac:dyDescent="0.3"/>
  <cols>
    <col min="1" max="1" width="27.6640625" style="10" customWidth="1"/>
    <col min="2" max="2" width="3.88671875" style="2" customWidth="1"/>
    <col min="3" max="16384" width="8.88671875" style="2"/>
  </cols>
  <sheetData>
    <row r="1" spans="1:11" s="63" customFormat="1" ht="44.25" customHeight="1" x14ac:dyDescent="0.3">
      <c r="C1" s="64" t="s">
        <v>192</v>
      </c>
      <c r="E1" s="65"/>
      <c r="F1" s="65"/>
    </row>
    <row r="2" spans="1:11" s="4" customFormat="1" ht="34.200000000000003" customHeight="1" x14ac:dyDescent="0.45">
      <c r="A2" s="1"/>
      <c r="C2" s="5" t="s">
        <v>32</v>
      </c>
    </row>
    <row r="3" spans="1:11" s="4" customFormat="1" ht="21.6" customHeight="1" x14ac:dyDescent="0.3">
      <c r="A3" s="1"/>
    </row>
    <row r="4" spans="1:11" s="4" customFormat="1" ht="21.6" customHeight="1" x14ac:dyDescent="0.3">
      <c r="A4" s="1"/>
    </row>
    <row r="5" spans="1:11" customFormat="1" ht="30" customHeight="1" x14ac:dyDescent="0.3">
      <c r="A5" s="1"/>
      <c r="C5" s="94" t="s">
        <v>38</v>
      </c>
      <c r="D5" s="94"/>
      <c r="E5" s="94"/>
      <c r="F5" s="94"/>
      <c r="G5" s="94"/>
      <c r="H5" s="94"/>
      <c r="I5" s="94"/>
      <c r="J5" s="94"/>
      <c r="K5" s="94"/>
    </row>
    <row r="6" spans="1:11" customFormat="1" ht="30" customHeight="1" x14ac:dyDescent="0.3">
      <c r="A6" s="1"/>
      <c r="C6" s="90" t="s">
        <v>40</v>
      </c>
      <c r="D6" s="91"/>
      <c r="E6" s="91"/>
      <c r="F6" s="91"/>
      <c r="G6" s="91"/>
      <c r="H6" s="91"/>
      <c r="I6" s="91"/>
      <c r="J6" s="91"/>
      <c r="K6" s="92"/>
    </row>
    <row r="7" spans="1:11" customFormat="1" ht="30" customHeight="1" x14ac:dyDescent="0.3">
      <c r="A7" s="1"/>
      <c r="C7" s="95" t="s">
        <v>39</v>
      </c>
      <c r="D7" s="95"/>
      <c r="E7" s="95"/>
      <c r="F7" s="95"/>
      <c r="G7" s="95"/>
      <c r="H7" s="95"/>
      <c r="I7" s="95"/>
      <c r="J7" s="95"/>
      <c r="K7" s="95"/>
    </row>
    <row r="8" spans="1:11" customFormat="1" ht="30" customHeight="1" x14ac:dyDescent="0.3">
      <c r="A8" s="1"/>
      <c r="C8" s="93" t="str">
        <f>IFERROR(VLOOKUP(C6,C60:J74,8,FALSE),"")</f>
        <v/>
      </c>
      <c r="D8" s="93"/>
      <c r="E8" s="93"/>
      <c r="F8" s="93"/>
      <c r="G8" s="93"/>
      <c r="H8" s="93"/>
      <c r="I8" s="93"/>
      <c r="J8" s="93"/>
      <c r="K8" s="93"/>
    </row>
    <row r="9" spans="1:11" customFormat="1" ht="30" customHeight="1" x14ac:dyDescent="0.3">
      <c r="A9" s="1"/>
      <c r="C9" s="93"/>
      <c r="D9" s="93"/>
      <c r="E9" s="93"/>
      <c r="F9" s="93"/>
      <c r="G9" s="93"/>
      <c r="H9" s="93"/>
      <c r="I9" s="93"/>
      <c r="J9" s="93"/>
      <c r="K9" s="93"/>
    </row>
    <row r="10" spans="1:11" customFormat="1" ht="30" customHeight="1" x14ac:dyDescent="0.3">
      <c r="A10" s="1"/>
      <c r="C10" s="93"/>
      <c r="D10" s="93"/>
      <c r="E10" s="93"/>
      <c r="F10" s="93"/>
      <c r="G10" s="93"/>
      <c r="H10" s="93"/>
      <c r="I10" s="93"/>
      <c r="J10" s="93"/>
      <c r="K10" s="93"/>
    </row>
    <row r="11" spans="1:11" customFormat="1" ht="30" customHeight="1" x14ac:dyDescent="0.3">
      <c r="A11" s="1"/>
      <c r="C11" s="93"/>
      <c r="D11" s="93"/>
      <c r="E11" s="93"/>
      <c r="F11" s="93"/>
      <c r="G11" s="93"/>
      <c r="H11" s="93"/>
      <c r="I11" s="93"/>
      <c r="J11" s="93"/>
      <c r="K11" s="93"/>
    </row>
    <row r="12" spans="1:11" customFormat="1" ht="30" customHeight="1" x14ac:dyDescent="0.3">
      <c r="A12" s="1"/>
      <c r="C12" s="93"/>
      <c r="D12" s="93"/>
      <c r="E12" s="93"/>
      <c r="F12" s="93"/>
      <c r="G12" s="93"/>
      <c r="H12" s="93"/>
      <c r="I12" s="93"/>
      <c r="J12" s="93"/>
      <c r="K12" s="93"/>
    </row>
    <row r="13" spans="1:11" customFormat="1" ht="30" customHeight="1" x14ac:dyDescent="0.3">
      <c r="A13" s="1"/>
    </row>
    <row r="14" spans="1:11" customFormat="1" ht="30" customHeight="1" x14ac:dyDescent="0.3">
      <c r="A14" s="1"/>
    </row>
    <row r="15" spans="1:11" customFormat="1" ht="30" customHeight="1" x14ac:dyDescent="0.3">
      <c r="A15" s="1"/>
    </row>
    <row r="16" spans="1:11" customFormat="1" ht="30" customHeight="1" x14ac:dyDescent="0.3">
      <c r="A16" s="1"/>
    </row>
    <row r="17" spans="1:1" customFormat="1" ht="30" customHeight="1" x14ac:dyDescent="0.3">
      <c r="A17" s="1"/>
    </row>
    <row r="18" spans="1:1" customFormat="1" ht="30" customHeight="1" x14ac:dyDescent="0.3">
      <c r="A18" s="1"/>
    </row>
    <row r="19" spans="1:1" customFormat="1" ht="30" customHeight="1" x14ac:dyDescent="0.3">
      <c r="A19" s="1"/>
    </row>
    <row r="20" spans="1:1" customFormat="1" ht="30" customHeight="1" x14ac:dyDescent="0.3">
      <c r="A20" s="1"/>
    </row>
    <row r="21" spans="1:1" customFormat="1" ht="30" customHeight="1" x14ac:dyDescent="0.3">
      <c r="A21" s="1"/>
    </row>
    <row r="22" spans="1:1" customFormat="1" ht="30" customHeight="1" x14ac:dyDescent="0.3">
      <c r="A22" s="1"/>
    </row>
    <row r="23" spans="1:1" customFormat="1" ht="30" customHeight="1" x14ac:dyDescent="0.3">
      <c r="A23" s="1"/>
    </row>
    <row r="24" spans="1:1" customFormat="1" ht="30" customHeight="1" x14ac:dyDescent="0.3">
      <c r="A24" s="1"/>
    </row>
    <row r="25" spans="1:1" customFormat="1" ht="30" customHeight="1" x14ac:dyDescent="0.3">
      <c r="A25" s="1"/>
    </row>
    <row r="26" spans="1:1" customFormat="1" ht="30" customHeight="1" x14ac:dyDescent="0.3">
      <c r="A26" s="1"/>
    </row>
    <row r="27" spans="1:1" customFormat="1" ht="30" customHeight="1" x14ac:dyDescent="0.3">
      <c r="A27" s="1"/>
    </row>
    <row r="28" spans="1:1" customFormat="1" ht="30" customHeight="1" x14ac:dyDescent="0.3">
      <c r="A28" s="1"/>
    </row>
    <row r="29" spans="1:1" customFormat="1" ht="30" customHeight="1" x14ac:dyDescent="0.3">
      <c r="A29" s="1"/>
    </row>
    <row r="30" spans="1:1" customFormat="1" ht="30" customHeight="1" x14ac:dyDescent="0.3">
      <c r="A30" s="1"/>
    </row>
    <row r="31" spans="1:1" customFormat="1" ht="30" customHeight="1" x14ac:dyDescent="0.3">
      <c r="A31" s="1"/>
    </row>
    <row r="32" spans="1:1" customFormat="1" ht="30" customHeight="1" x14ac:dyDescent="0.3">
      <c r="A32" s="1"/>
    </row>
    <row r="33" spans="1:1" customFormat="1" ht="30" customHeight="1" x14ac:dyDescent="0.3">
      <c r="A33" s="1"/>
    </row>
    <row r="34" spans="1:1" customFormat="1" ht="30" customHeight="1" x14ac:dyDescent="0.3">
      <c r="A34" s="1"/>
    </row>
    <row r="35" spans="1:1" customFormat="1" ht="30" customHeight="1" x14ac:dyDescent="0.3">
      <c r="A35" s="1"/>
    </row>
    <row r="36" spans="1:1" customFormat="1" ht="30" customHeight="1" x14ac:dyDescent="0.3">
      <c r="A36" s="1"/>
    </row>
    <row r="37" spans="1:1" customFormat="1" ht="30" customHeight="1" x14ac:dyDescent="0.3">
      <c r="A37" s="1"/>
    </row>
    <row r="38" spans="1:1" customFormat="1" ht="30" customHeight="1" x14ac:dyDescent="0.3">
      <c r="A38" s="1"/>
    </row>
    <row r="39" spans="1:1" customFormat="1" ht="30" customHeight="1" x14ac:dyDescent="0.3">
      <c r="A39" s="1"/>
    </row>
    <row r="40" spans="1:1" customFormat="1" ht="30" customHeight="1" x14ac:dyDescent="0.3">
      <c r="A40" s="1"/>
    </row>
    <row r="41" spans="1:1" customFormat="1" ht="30" customHeight="1" x14ac:dyDescent="0.3">
      <c r="A41" s="1"/>
    </row>
    <row r="42" spans="1:1" customFormat="1" ht="30" customHeight="1" x14ac:dyDescent="0.3">
      <c r="A42" s="1"/>
    </row>
    <row r="43" spans="1:1" customFormat="1" ht="30" customHeight="1" x14ac:dyDescent="0.3">
      <c r="A43" s="1"/>
    </row>
    <row r="44" spans="1:1" customFormat="1" ht="30" customHeight="1" x14ac:dyDescent="0.3">
      <c r="A44" s="1"/>
    </row>
    <row r="45" spans="1:1" customFormat="1" ht="30" customHeight="1" x14ac:dyDescent="0.3">
      <c r="A45" s="1"/>
    </row>
    <row r="46" spans="1:1" customFormat="1" ht="30" customHeight="1" x14ac:dyDescent="0.3">
      <c r="A46" s="1"/>
    </row>
    <row r="47" spans="1:1" customFormat="1" ht="30" customHeight="1" x14ac:dyDescent="0.3">
      <c r="A47" s="1"/>
    </row>
    <row r="48" spans="1:1" customFormat="1" ht="30" customHeight="1" x14ac:dyDescent="0.3">
      <c r="A48" s="1"/>
    </row>
    <row r="49" spans="1:10" customFormat="1" ht="30" customHeight="1" x14ac:dyDescent="0.3">
      <c r="A49" s="1"/>
    </row>
    <row r="50" spans="1:10" customFormat="1" ht="30" customHeight="1" x14ac:dyDescent="0.3">
      <c r="A50" s="1"/>
    </row>
    <row r="51" spans="1:10" customFormat="1" ht="30" customHeight="1" x14ac:dyDescent="0.3">
      <c r="A51" s="1"/>
    </row>
    <row r="52" spans="1:10" customFormat="1" ht="30" customHeight="1" x14ac:dyDescent="0.3">
      <c r="A52" s="1"/>
    </row>
    <row r="53" spans="1:10" customFormat="1" ht="30" customHeight="1" x14ac:dyDescent="0.3">
      <c r="A53" s="1"/>
    </row>
    <row r="54" spans="1:10" customFormat="1" ht="30" customHeight="1" x14ac:dyDescent="0.3">
      <c r="A54" s="1"/>
    </row>
    <row r="55" spans="1:10" customFormat="1" ht="30" customHeight="1" x14ac:dyDescent="0.3">
      <c r="A55" s="1"/>
    </row>
    <row r="56" spans="1:10" customFormat="1" ht="30" customHeight="1" x14ac:dyDescent="0.3">
      <c r="A56" s="1"/>
    </row>
    <row r="57" spans="1:10" customFormat="1" ht="30" customHeight="1" x14ac:dyDescent="0.3">
      <c r="A57" s="1"/>
    </row>
    <row r="58" spans="1:10" customFormat="1" ht="30" customHeight="1" x14ac:dyDescent="0.3">
      <c r="A58" s="1"/>
    </row>
    <row r="59" spans="1:10" ht="30" hidden="1" customHeight="1" x14ac:dyDescent="0.3"/>
    <row r="60" spans="1:10" ht="30" hidden="1" customHeight="1" x14ac:dyDescent="0.3">
      <c r="C60" s="2" t="str">
        <f>IF(E60="","",D60&amp;". "&amp;E60)</f>
        <v>1. ¿Puedo añadir más filas y columnas en la hoja de cálculo?</v>
      </c>
      <c r="D60" s="2">
        <v>1</v>
      </c>
      <c r="E60" s="2" t="s">
        <v>0</v>
      </c>
      <c r="J60" s="2" t="s">
        <v>1</v>
      </c>
    </row>
    <row r="61" spans="1:10" ht="30" hidden="1" customHeight="1" x14ac:dyDescent="0.3">
      <c r="C61" s="2" t="str">
        <f t="shared" ref="C61:C74" si="0">IF(E61="","",D61&amp;". "&amp;E61)</f>
        <v>2. ¿Puedo eliminar las líneas?</v>
      </c>
      <c r="D61" s="2">
        <v>2</v>
      </c>
      <c r="E61" s="2" t="s">
        <v>2</v>
      </c>
      <c r="J61" s="2" t="s">
        <v>1</v>
      </c>
    </row>
    <row r="62" spans="1:10" ht="30" hidden="1" customHeight="1" x14ac:dyDescent="0.3">
      <c r="C62" s="2" t="str">
        <f t="shared" si="0"/>
        <v>3. ¿Cuáles son las alertas?</v>
      </c>
      <c r="D62" s="2">
        <v>3</v>
      </c>
      <c r="E62" s="2" t="s">
        <v>4</v>
      </c>
      <c r="J62" s="2" t="s">
        <v>3</v>
      </c>
    </row>
    <row r="63" spans="1:10" ht="30" hidden="1" customHeight="1" x14ac:dyDescent="0.3">
      <c r="C63" s="2" t="str">
        <f t="shared" si="0"/>
        <v>4. Esta hoja de trabajo puede ser presentado a las instituciones financieras?</v>
      </c>
      <c r="D63" s="2">
        <v>4</v>
      </c>
      <c r="E63" s="2" t="s">
        <v>7</v>
      </c>
      <c r="J63" s="2" t="s">
        <v>8</v>
      </c>
    </row>
    <row r="64" spans="1:10" ht="30" hidden="1" customHeight="1" x14ac:dyDescent="0.3">
      <c r="C64" s="2" t="str">
        <f t="shared" si="0"/>
        <v>5. Cómo desbloquear la hoja de cálculo?</v>
      </c>
      <c r="D64" s="2">
        <v>5</v>
      </c>
      <c r="E64" s="2" t="s">
        <v>5</v>
      </c>
      <c r="J64" s="2" t="s">
        <v>6</v>
      </c>
    </row>
    <row r="65" spans="3:10" ht="30" hidden="1" customHeight="1" x14ac:dyDescent="0.3">
      <c r="C65" s="2" t="str">
        <f t="shared" si="0"/>
        <v>6. Cómo cambiar el tamaño de una columna o fila de la hoja de cálculo?</v>
      </c>
      <c r="D65" s="2">
        <v>6</v>
      </c>
      <c r="E65" s="2" t="s">
        <v>9</v>
      </c>
      <c r="J65" s="2" t="s">
        <v>10</v>
      </c>
    </row>
    <row r="66" spans="3:10" ht="30" hidden="1" customHeight="1" x14ac:dyDescent="0.3">
      <c r="C66" s="2" t="str">
        <f t="shared" si="0"/>
        <v>7. ¿Cómo se imprime una hoja de cálculo?</v>
      </c>
      <c r="D66" s="2">
        <v>7</v>
      </c>
      <c r="E66" s="2" t="s">
        <v>11</v>
      </c>
      <c r="J66" s="2" t="s">
        <v>13</v>
      </c>
    </row>
    <row r="67" spans="3:10" ht="30" hidden="1" customHeight="1" x14ac:dyDescent="0.3">
      <c r="C67" s="2" t="str">
        <f t="shared" si="0"/>
        <v>8. ¿Cómo cambio la moneda de la hoja de cálculo?</v>
      </c>
      <c r="D67" s="2">
        <v>8</v>
      </c>
      <c r="E67" s="2" t="s">
        <v>12</v>
      </c>
      <c r="J67" s="2" t="s">
        <v>14</v>
      </c>
    </row>
    <row r="68" spans="3:10" ht="30" hidden="1" customHeight="1" x14ac:dyDescent="0.3">
      <c r="C68" s="2" t="str">
        <f t="shared" si="0"/>
        <v/>
      </c>
      <c r="D68" s="2">
        <v>9</v>
      </c>
    </row>
    <row r="69" spans="3:10" ht="30" hidden="1" customHeight="1" x14ac:dyDescent="0.3">
      <c r="C69" s="2" t="str">
        <f t="shared" si="0"/>
        <v/>
      </c>
      <c r="D69" s="2">
        <v>10</v>
      </c>
    </row>
    <row r="70" spans="3:10" ht="30" hidden="1" customHeight="1" x14ac:dyDescent="0.3">
      <c r="C70" s="2" t="str">
        <f t="shared" si="0"/>
        <v/>
      </c>
      <c r="D70" s="2">
        <v>11</v>
      </c>
    </row>
    <row r="71" spans="3:10" ht="30" hidden="1" customHeight="1" x14ac:dyDescent="0.3">
      <c r="C71" s="2" t="str">
        <f t="shared" si="0"/>
        <v/>
      </c>
      <c r="D71" s="2">
        <v>12</v>
      </c>
    </row>
    <row r="72" spans="3:10" ht="30" hidden="1" customHeight="1" x14ac:dyDescent="0.3">
      <c r="C72" s="2" t="str">
        <f t="shared" si="0"/>
        <v/>
      </c>
      <c r="D72" s="2">
        <v>13</v>
      </c>
    </row>
    <row r="73" spans="3:10" ht="30" hidden="1" customHeight="1" x14ac:dyDescent="0.3">
      <c r="C73" s="2" t="str">
        <f t="shared" si="0"/>
        <v/>
      </c>
      <c r="D73" s="2">
        <v>14</v>
      </c>
    </row>
    <row r="74" spans="3:10" ht="30" hidden="1" customHeight="1" x14ac:dyDescent="0.3">
      <c r="C74" s="2" t="str">
        <f t="shared" si="0"/>
        <v/>
      </c>
      <c r="D74" s="2">
        <v>15</v>
      </c>
    </row>
    <row r="75" spans="3:10" ht="30" hidden="1" customHeight="1" x14ac:dyDescent="0.3"/>
    <row r="76" spans="3:10" ht="30" hidden="1" customHeight="1" x14ac:dyDescent="0.3"/>
    <row r="77" spans="3:10" ht="30" hidden="1" customHeight="1" x14ac:dyDescent="0.3"/>
    <row r="78" spans="3:10" ht="30" hidden="1" customHeight="1" x14ac:dyDescent="0.3"/>
    <row r="79" spans="3:10" ht="30" hidden="1" customHeight="1" x14ac:dyDescent="0.3"/>
    <row r="80" spans="3:10" ht="30" hidden="1" customHeight="1" x14ac:dyDescent="0.3"/>
    <row r="81" ht="30" hidden="1" customHeight="1" x14ac:dyDescent="0.3"/>
    <row r="82" ht="30" hidden="1" customHeight="1" x14ac:dyDescent="0.3"/>
    <row r="83" ht="30" hidden="1" customHeight="1" x14ac:dyDescent="0.3"/>
    <row r="84" ht="30" hidden="1" customHeight="1" x14ac:dyDescent="0.3"/>
    <row r="85" ht="30" hidden="1" customHeight="1" x14ac:dyDescent="0.3"/>
    <row r="86" ht="30" hidden="1" customHeight="1" x14ac:dyDescent="0.3"/>
    <row r="87" ht="30" hidden="1" customHeight="1" x14ac:dyDescent="0.3"/>
    <row r="88" ht="30" hidden="1" customHeight="1" x14ac:dyDescent="0.3"/>
    <row r="89" ht="30" hidden="1" customHeight="1" x14ac:dyDescent="0.3"/>
    <row r="90" ht="30" hidden="1" customHeight="1" x14ac:dyDescent="0.3"/>
    <row r="91" ht="30" hidden="1" customHeight="1" x14ac:dyDescent="0.3"/>
    <row r="92" ht="30" hidden="1" customHeight="1" x14ac:dyDescent="0.3"/>
    <row r="93" ht="30" hidden="1" customHeight="1" x14ac:dyDescent="0.3"/>
    <row r="94" ht="30" hidden="1" customHeight="1" x14ac:dyDescent="0.3"/>
    <row r="95" ht="30" hidden="1" customHeight="1" x14ac:dyDescent="0.3"/>
    <row r="96" ht="30" hidden="1" customHeight="1" x14ac:dyDescent="0.3"/>
    <row r="97" ht="30" hidden="1" customHeight="1" x14ac:dyDescent="0.3"/>
    <row r="98" ht="30" hidden="1" customHeight="1" x14ac:dyDescent="0.3"/>
    <row r="99" ht="30" hidden="1" customHeight="1" x14ac:dyDescent="0.3"/>
    <row r="100" ht="30" hidden="1" customHeight="1" x14ac:dyDescent="0.3"/>
    <row r="101" x14ac:dyDescent="0.3"/>
  </sheetData>
  <sheetProtection algorithmName="SHA-512" hashValue="4sXoXpbOTWLIIx4jdct5JaSoHqAwYo6tyAoy0PkqJM4/NvWw6enAnVc6015ABoy/owwwlT+awZwhUQkNt28OiQ==" saltValue="wcS2e0/RTKAYzU2yli2xHA==" spinCount="100000" sheet="1" objects="1" scenarios="1" formatCells="0" formatColumns="0" formatRows="0" selectLockedCells="1"/>
  <mergeCells count="4">
    <mergeCell ref="C6:K6"/>
    <mergeCell ref="C8:K12"/>
    <mergeCell ref="C5:K5"/>
    <mergeCell ref="C7:K7"/>
  </mergeCells>
  <dataValidations count="1">
    <dataValidation type="list" allowBlank="1" showInputMessage="1" showErrorMessage="1" sqref="C6:K6" xr:uid="{00000000-0002-0000-0D00-000000000000}">
      <formula1>$C$60:$C$74</formula1>
    </dataValidation>
  </dataValidations>
  <pageMargins left="0.511811024" right="0.511811024" top="0.78740157499999996" bottom="0.78740157499999996" header="0.31496062000000002" footer="0.31496062000000002"/>
  <pageSetup paperSize="9" orientation="landscape" horizontalDpi="0" verticalDpi="0"/>
  <headerFooter>
    <oddFooter>&amp;C_x000D_&amp;1#&amp;"Calibri"&amp;9&amp;KFFFF00 Wiwynn Confidential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Planilha8"/>
  <dimension ref="A1:X99"/>
  <sheetViews>
    <sheetView showGridLines="0" zoomScale="90" zoomScaleNormal="90" workbookViewId="0">
      <selection activeCell="B1" sqref="B1"/>
    </sheetView>
  </sheetViews>
  <sheetFormatPr defaultColWidth="8.88671875" defaultRowHeight="14.4" x14ac:dyDescent="0.3"/>
  <cols>
    <col min="1" max="1" width="27.6640625" style="1" customWidth="1"/>
    <col min="2" max="2" width="3.88671875" customWidth="1"/>
    <col min="3" max="3" width="8.6640625" customWidth="1"/>
    <col min="4" max="4" width="61.44140625" customWidth="1"/>
    <col min="5" max="5" width="7.6640625" customWidth="1"/>
    <col min="6" max="6" width="8.6640625" customWidth="1"/>
    <col min="7" max="7" width="61.44140625" customWidth="1"/>
  </cols>
  <sheetData>
    <row r="1" spans="1:7" s="63" customFormat="1" ht="44.25" customHeight="1" x14ac:dyDescent="0.3">
      <c r="C1" s="64" t="s">
        <v>192</v>
      </c>
      <c r="E1" s="65"/>
      <c r="F1" s="65"/>
    </row>
    <row r="2" spans="1:7" s="4" customFormat="1" ht="34.200000000000003" customHeight="1" x14ac:dyDescent="0.45">
      <c r="A2" s="1"/>
      <c r="C2" s="5" t="s">
        <v>33</v>
      </c>
    </row>
    <row r="3" spans="1:7" s="4" customFormat="1" ht="21.6" customHeight="1" x14ac:dyDescent="0.3">
      <c r="A3" s="1"/>
    </row>
    <row r="4" spans="1:7" s="4" customFormat="1" ht="21.6" customHeight="1" x14ac:dyDescent="0.3">
      <c r="A4" s="1"/>
      <c r="C4" s="9" t="s">
        <v>37</v>
      </c>
    </row>
    <row r="5" spans="1:7" ht="15" customHeight="1" x14ac:dyDescent="0.3"/>
    <row r="6" spans="1:7" ht="18" customHeight="1" x14ac:dyDescent="0.3">
      <c r="F6" s="96">
        <v>1</v>
      </c>
      <c r="G6" s="7" t="s">
        <v>17</v>
      </c>
    </row>
    <row r="7" spans="1:7" ht="30" customHeight="1" x14ac:dyDescent="0.3">
      <c r="F7" s="96"/>
      <c r="G7" s="6" t="s">
        <v>18</v>
      </c>
    </row>
    <row r="8" spans="1:7" ht="18" customHeight="1" x14ac:dyDescent="0.3">
      <c r="F8" s="96"/>
      <c r="G8" s="8" t="s">
        <v>35</v>
      </c>
    </row>
    <row r="9" spans="1:7" ht="15" customHeight="1" x14ac:dyDescent="0.3"/>
    <row r="10" spans="1:7" ht="18" customHeight="1" x14ac:dyDescent="0.3">
      <c r="F10" s="96">
        <v>2</v>
      </c>
      <c r="G10" s="7" t="s">
        <v>19</v>
      </c>
    </row>
    <row r="11" spans="1:7" ht="30" customHeight="1" x14ac:dyDescent="0.3">
      <c r="F11" s="96"/>
      <c r="G11" s="6" t="s">
        <v>20</v>
      </c>
    </row>
    <row r="12" spans="1:7" ht="18" customHeight="1" x14ac:dyDescent="0.3">
      <c r="F12" s="96"/>
      <c r="G12" s="8" t="s">
        <v>35</v>
      </c>
    </row>
    <row r="13" spans="1:7" ht="15" customHeight="1" x14ac:dyDescent="0.3"/>
    <row r="14" spans="1:7" ht="18" customHeight="1" x14ac:dyDescent="0.3">
      <c r="F14" s="96">
        <v>3</v>
      </c>
      <c r="G14" s="7" t="s">
        <v>15</v>
      </c>
    </row>
    <row r="15" spans="1:7" ht="30" customHeight="1" x14ac:dyDescent="0.3">
      <c r="F15" s="96"/>
      <c r="G15" s="6" t="s">
        <v>16</v>
      </c>
    </row>
    <row r="16" spans="1:7" ht="18" customHeight="1" x14ac:dyDescent="0.3">
      <c r="F16" s="96"/>
      <c r="G16" s="8" t="s">
        <v>35</v>
      </c>
    </row>
    <row r="17" spans="6:7" ht="15" customHeight="1" x14ac:dyDescent="0.3"/>
    <row r="18" spans="6:7" ht="18" customHeight="1" x14ac:dyDescent="0.3">
      <c r="F18" s="96">
        <v>4</v>
      </c>
      <c r="G18" s="7" t="s">
        <v>21</v>
      </c>
    </row>
    <row r="19" spans="6:7" ht="30" customHeight="1" x14ac:dyDescent="0.3">
      <c r="F19" s="96"/>
      <c r="G19" s="6" t="s">
        <v>22</v>
      </c>
    </row>
    <row r="20" spans="6:7" ht="18" customHeight="1" x14ac:dyDescent="0.3">
      <c r="F20" s="96"/>
      <c r="G20" s="8" t="s">
        <v>35</v>
      </c>
    </row>
    <row r="21" spans="6:7" ht="15" customHeight="1" x14ac:dyDescent="0.3"/>
    <row r="22" spans="6:7" ht="18" customHeight="1" x14ac:dyDescent="0.3">
      <c r="F22" s="96">
        <v>5</v>
      </c>
      <c r="G22" s="7" t="s">
        <v>23</v>
      </c>
    </row>
    <row r="23" spans="6:7" ht="30" customHeight="1" x14ac:dyDescent="0.3">
      <c r="F23" s="96"/>
      <c r="G23" s="6" t="s">
        <v>24</v>
      </c>
    </row>
    <row r="24" spans="6:7" ht="18" customHeight="1" x14ac:dyDescent="0.3">
      <c r="F24" s="96"/>
      <c r="G24" s="8" t="s">
        <v>35</v>
      </c>
    </row>
    <row r="25" spans="6:7" ht="30" customHeight="1" x14ac:dyDescent="0.3"/>
    <row r="26" spans="6:7" ht="30" customHeight="1" x14ac:dyDescent="0.3"/>
    <row r="27" spans="6:7" ht="30" customHeight="1" x14ac:dyDescent="0.3"/>
    <row r="28" spans="6:7" ht="30" customHeight="1" x14ac:dyDescent="0.3"/>
    <row r="29" spans="6:7" ht="30" customHeight="1" x14ac:dyDescent="0.3"/>
    <row r="30" spans="6:7" ht="30" customHeight="1" x14ac:dyDescent="0.3"/>
    <row r="31" spans="6:7" ht="30" customHeight="1" x14ac:dyDescent="0.3"/>
    <row r="32" spans="6:7" ht="30" customHeight="1" x14ac:dyDescent="0.3"/>
    <row r="33" spans="1:24" ht="30" customHeight="1" x14ac:dyDescent="0.3"/>
    <row r="34" spans="1:24" s="2" customFormat="1" ht="30" customHeight="1" x14ac:dyDescent="0.3">
      <c r="A34" s="10"/>
      <c r="C34" s="2">
        <v>5</v>
      </c>
      <c r="D34" s="2" t="s">
        <v>23</v>
      </c>
      <c r="I34" s="2" t="s">
        <v>24</v>
      </c>
      <c r="O34" s="2" t="s">
        <v>25</v>
      </c>
      <c r="X34" s="2" t="s">
        <v>36</v>
      </c>
    </row>
    <row r="35" spans="1:24" ht="30" customHeight="1" x14ac:dyDescent="0.3"/>
    <row r="36" spans="1:24" ht="30" customHeight="1" x14ac:dyDescent="0.3"/>
    <row r="37" spans="1:24" ht="30" customHeight="1" x14ac:dyDescent="0.3"/>
    <row r="38" spans="1:24" ht="30" customHeight="1" x14ac:dyDescent="0.3"/>
    <row r="39" spans="1:24" ht="30" customHeight="1" x14ac:dyDescent="0.3"/>
    <row r="40" spans="1:24" ht="30" customHeight="1" x14ac:dyDescent="0.3"/>
    <row r="41" spans="1:24" ht="30" customHeight="1" x14ac:dyDescent="0.3"/>
    <row r="42" spans="1:24" ht="30" customHeight="1" x14ac:dyDescent="0.3"/>
    <row r="43" spans="1:24" ht="30" customHeight="1" x14ac:dyDescent="0.3"/>
    <row r="44" spans="1:24" ht="30" customHeight="1" x14ac:dyDescent="0.3"/>
    <row r="45" spans="1:24" ht="30" customHeight="1" x14ac:dyDescent="0.3"/>
    <row r="46" spans="1:24" ht="30" customHeight="1" x14ac:dyDescent="0.3"/>
    <row r="47" spans="1:24" ht="30" customHeight="1" x14ac:dyDescent="0.3"/>
    <row r="48" spans="1:24" ht="30" customHeight="1" x14ac:dyDescent="0.3"/>
    <row r="49" ht="30" customHeight="1" x14ac:dyDescent="0.3"/>
    <row r="50" ht="30" customHeight="1" x14ac:dyDescent="0.3"/>
    <row r="51" ht="30" customHeight="1" x14ac:dyDescent="0.3"/>
    <row r="52" ht="30" customHeight="1" x14ac:dyDescent="0.3"/>
    <row r="53" ht="30" customHeight="1" x14ac:dyDescent="0.3"/>
    <row r="54" ht="30" customHeight="1" x14ac:dyDescent="0.3"/>
    <row r="55" ht="30" customHeight="1" x14ac:dyDescent="0.3"/>
    <row r="56" ht="30" customHeight="1" x14ac:dyDescent="0.3"/>
    <row r="57" ht="30" customHeight="1" x14ac:dyDescent="0.3"/>
    <row r="58" ht="30" customHeight="1" x14ac:dyDescent="0.3"/>
    <row r="59" ht="30" customHeight="1" x14ac:dyDescent="0.3"/>
    <row r="60" ht="30" customHeight="1" x14ac:dyDescent="0.3"/>
    <row r="61" ht="30" customHeight="1" x14ac:dyDescent="0.3"/>
    <row r="62" ht="30" customHeight="1" x14ac:dyDescent="0.3"/>
    <row r="63" ht="30" customHeight="1" x14ac:dyDescent="0.3"/>
    <row r="64" ht="30" customHeight="1" x14ac:dyDescent="0.3"/>
    <row r="65" ht="30" customHeight="1" x14ac:dyDescent="0.3"/>
    <row r="66" ht="30" customHeight="1" x14ac:dyDescent="0.3"/>
    <row r="67" ht="30" customHeight="1" x14ac:dyDescent="0.3"/>
    <row r="68" ht="30" customHeight="1" x14ac:dyDescent="0.3"/>
    <row r="69" ht="30" customHeight="1" x14ac:dyDescent="0.3"/>
    <row r="70" ht="30" customHeight="1" x14ac:dyDescent="0.3"/>
    <row r="71" ht="30" customHeight="1" x14ac:dyDescent="0.3"/>
    <row r="72" ht="30" customHeight="1" x14ac:dyDescent="0.3"/>
    <row r="73" ht="30" customHeight="1" x14ac:dyDescent="0.3"/>
    <row r="74" ht="30" customHeight="1" x14ac:dyDescent="0.3"/>
    <row r="75" ht="30" customHeight="1" x14ac:dyDescent="0.3"/>
    <row r="76" ht="30" customHeight="1" x14ac:dyDescent="0.3"/>
    <row r="77" ht="30" customHeight="1" x14ac:dyDescent="0.3"/>
    <row r="78" ht="30" customHeight="1" x14ac:dyDescent="0.3"/>
    <row r="79" ht="30" customHeight="1" x14ac:dyDescent="0.3"/>
    <row r="80" ht="30" customHeight="1" x14ac:dyDescent="0.3"/>
    <row r="81" ht="30" customHeight="1" x14ac:dyDescent="0.3"/>
    <row r="82" ht="30" customHeight="1" x14ac:dyDescent="0.3"/>
    <row r="83" ht="30" customHeight="1" x14ac:dyDescent="0.3"/>
    <row r="84" ht="30" customHeight="1" x14ac:dyDescent="0.3"/>
    <row r="85" ht="30" customHeight="1" x14ac:dyDescent="0.3"/>
    <row r="86" ht="30" customHeight="1" x14ac:dyDescent="0.3"/>
    <row r="87" ht="30" customHeight="1" x14ac:dyDescent="0.3"/>
    <row r="88" ht="30" customHeight="1" x14ac:dyDescent="0.3"/>
    <row r="89" ht="30" customHeight="1" x14ac:dyDescent="0.3"/>
    <row r="90" ht="30" customHeight="1" x14ac:dyDescent="0.3"/>
    <row r="91" ht="30" customHeight="1" x14ac:dyDescent="0.3"/>
    <row r="92" ht="30" customHeight="1" x14ac:dyDescent="0.3"/>
    <row r="93" ht="30" customHeight="1" x14ac:dyDescent="0.3"/>
    <row r="94" ht="30" customHeight="1" x14ac:dyDescent="0.3"/>
    <row r="95" ht="30" customHeight="1" x14ac:dyDescent="0.3"/>
    <row r="96" ht="30" customHeight="1" x14ac:dyDescent="0.3"/>
    <row r="97" ht="30" customHeight="1" x14ac:dyDescent="0.3"/>
    <row r="98" ht="30" customHeight="1" x14ac:dyDescent="0.3"/>
    <row r="99" ht="30" customHeight="1" x14ac:dyDescent="0.3"/>
  </sheetData>
  <sheetProtection algorithmName="SHA-512" hashValue="a3oflGJNErJYzd3zW6ej+wnglyiCAKNL2c76v7VjerHRGUA1rF0wkI2D1dqQTIADooWLWYVRa+uW5fn8qnbxvg==" saltValue="hcF5WCIJ+R5yWvjcDN0RhA==" spinCount="100000" sheet="1" objects="1" scenarios="1" formatCells="0" formatColumns="0" formatRows="0" selectLockedCells="1"/>
  <mergeCells count="5">
    <mergeCell ref="F6:F8"/>
    <mergeCell ref="F10:F12"/>
    <mergeCell ref="F14:F16"/>
    <mergeCell ref="F18:F20"/>
    <mergeCell ref="F22:F24"/>
  </mergeCells>
  <hyperlinks>
    <hyperlink ref="G6" r:id="rId1" xr:uid="{00000000-0004-0000-0E00-000000000000}"/>
    <hyperlink ref="G8" r:id="rId2" xr:uid="{00000000-0004-0000-0E00-000001000000}"/>
    <hyperlink ref="G10" r:id="rId3" xr:uid="{00000000-0004-0000-0E00-000002000000}"/>
    <hyperlink ref="G12" r:id="rId4" xr:uid="{00000000-0004-0000-0E00-000003000000}"/>
    <hyperlink ref="G14" r:id="rId5" xr:uid="{00000000-0004-0000-0E00-000004000000}"/>
    <hyperlink ref="G16" r:id="rId6" xr:uid="{00000000-0004-0000-0E00-000005000000}"/>
    <hyperlink ref="G18" r:id="rId7" xr:uid="{00000000-0004-0000-0E00-000006000000}"/>
    <hyperlink ref="G20" r:id="rId8" xr:uid="{00000000-0004-0000-0E00-000007000000}"/>
    <hyperlink ref="G22" r:id="rId9" xr:uid="{00000000-0004-0000-0E00-000008000000}"/>
    <hyperlink ref="G24" r:id="rId10" xr:uid="{00000000-0004-0000-0E00-000009000000}"/>
  </hyperlinks>
  <pageMargins left="0.511811024" right="0.511811024" top="0.78740157499999996" bottom="0.78740157499999996" header="0.31496062000000002" footer="0.31496062000000002"/>
  <headerFooter>
    <oddFooter>&amp;C_x000D_&amp;1#&amp;"Calibri"&amp;9&amp;KFFFF00 Wiwynn Confidential</oddFooter>
  </headerFooter>
  <drawing r:id="rId1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Planilha9"/>
  <dimension ref="A1:F101"/>
  <sheetViews>
    <sheetView showGridLines="0" zoomScale="90" zoomScaleNormal="90" workbookViewId="0">
      <selection activeCell="B1" sqref="B1"/>
    </sheetView>
  </sheetViews>
  <sheetFormatPr defaultColWidth="8.88671875" defaultRowHeight="14.4" x14ac:dyDescent="0.3"/>
  <cols>
    <col min="1" max="1" width="27.6640625" style="1" customWidth="1"/>
    <col min="2" max="2" width="3.88671875" customWidth="1"/>
  </cols>
  <sheetData>
    <row r="1" spans="1:6" s="63" customFormat="1" ht="44.25" customHeight="1" x14ac:dyDescent="0.3">
      <c r="C1" s="64" t="s">
        <v>192</v>
      </c>
      <c r="E1" s="65"/>
      <c r="F1" s="65"/>
    </row>
    <row r="2" spans="1:6" s="4" customFormat="1" ht="34.200000000000003" customHeight="1" x14ac:dyDescent="0.45">
      <c r="A2" s="1"/>
      <c r="C2" s="5" t="s">
        <v>34</v>
      </c>
    </row>
    <row r="3" spans="1:6" s="4" customFormat="1" ht="21.6" customHeight="1" x14ac:dyDescent="0.3">
      <c r="A3" s="1"/>
    </row>
    <row r="4" spans="1:6" s="4" customFormat="1" ht="21.6" customHeight="1" x14ac:dyDescent="0.3">
      <c r="A4" s="1"/>
    </row>
    <row r="5" spans="1:6" ht="30" customHeight="1" x14ac:dyDescent="0.3"/>
    <row r="6" spans="1:6" ht="30" customHeight="1" x14ac:dyDescent="0.3"/>
    <row r="7" spans="1:6" ht="30" customHeight="1" x14ac:dyDescent="0.3"/>
    <row r="8" spans="1:6" ht="30" customHeight="1" x14ac:dyDescent="0.3"/>
    <row r="9" spans="1:6" ht="30" customHeight="1" x14ac:dyDescent="0.3"/>
    <row r="10" spans="1:6" ht="30" customHeight="1" x14ac:dyDescent="0.3"/>
    <row r="11" spans="1:6" ht="30" customHeight="1" x14ac:dyDescent="0.3"/>
    <row r="12" spans="1:6" ht="30" customHeight="1" x14ac:dyDescent="0.3"/>
    <row r="13" spans="1:6" ht="30" customHeight="1" x14ac:dyDescent="0.3"/>
    <row r="14" spans="1:6" ht="30" customHeight="1" x14ac:dyDescent="0.3"/>
    <row r="15" spans="1:6" ht="30" customHeight="1" x14ac:dyDescent="0.3"/>
    <row r="16" spans="1:6" ht="30" customHeight="1" x14ac:dyDescent="0.3"/>
    <row r="17" ht="30" customHeight="1" x14ac:dyDescent="0.3"/>
    <row r="18" ht="30" customHeight="1" x14ac:dyDescent="0.3"/>
    <row r="19" ht="30" customHeight="1" x14ac:dyDescent="0.3"/>
    <row r="20" ht="30" customHeight="1" x14ac:dyDescent="0.3"/>
    <row r="21" ht="30" customHeight="1" x14ac:dyDescent="0.3"/>
    <row r="22" ht="30" customHeight="1" x14ac:dyDescent="0.3"/>
    <row r="23" ht="30" customHeight="1" x14ac:dyDescent="0.3"/>
    <row r="24" ht="30" customHeight="1" x14ac:dyDescent="0.3"/>
    <row r="25" ht="30" customHeight="1" x14ac:dyDescent="0.3"/>
    <row r="26" ht="30" customHeight="1" x14ac:dyDescent="0.3"/>
    <row r="27" ht="30" customHeight="1" x14ac:dyDescent="0.3"/>
    <row r="28" ht="30" customHeight="1" x14ac:dyDescent="0.3"/>
    <row r="29" ht="30" customHeight="1" x14ac:dyDescent="0.3"/>
    <row r="30" ht="30" customHeight="1" x14ac:dyDescent="0.3"/>
    <row r="31" ht="30" customHeight="1" x14ac:dyDescent="0.3"/>
    <row r="32" ht="30" customHeight="1" x14ac:dyDescent="0.3"/>
    <row r="33" ht="30" customHeight="1" x14ac:dyDescent="0.3"/>
    <row r="34" ht="30" customHeight="1" x14ac:dyDescent="0.3"/>
    <row r="35" ht="30" customHeight="1" x14ac:dyDescent="0.3"/>
    <row r="36" ht="30" customHeight="1" x14ac:dyDescent="0.3"/>
    <row r="37" ht="30" customHeight="1" x14ac:dyDescent="0.3"/>
    <row r="38" ht="30" customHeight="1" x14ac:dyDescent="0.3"/>
    <row r="39" ht="30" customHeight="1" x14ac:dyDescent="0.3"/>
    <row r="40" ht="30" customHeight="1" x14ac:dyDescent="0.3"/>
    <row r="41" ht="30" customHeight="1" x14ac:dyDescent="0.3"/>
    <row r="42" ht="30" customHeight="1" x14ac:dyDescent="0.3"/>
    <row r="43" ht="30" customHeight="1" x14ac:dyDescent="0.3"/>
    <row r="44" ht="30" customHeight="1" x14ac:dyDescent="0.3"/>
    <row r="45" ht="30" customHeight="1" x14ac:dyDescent="0.3"/>
    <row r="46" ht="30" customHeight="1" x14ac:dyDescent="0.3"/>
    <row r="47" ht="30" customHeight="1" x14ac:dyDescent="0.3"/>
    <row r="48" ht="30" customHeight="1" x14ac:dyDescent="0.3"/>
    <row r="49" ht="30" customHeight="1" x14ac:dyDescent="0.3"/>
    <row r="50" ht="30" customHeight="1" x14ac:dyDescent="0.3"/>
    <row r="51" ht="30" customHeight="1" x14ac:dyDescent="0.3"/>
    <row r="52" ht="30" customHeight="1" x14ac:dyDescent="0.3"/>
    <row r="53" ht="30" customHeight="1" x14ac:dyDescent="0.3"/>
    <row r="54" ht="30" customHeight="1" x14ac:dyDescent="0.3"/>
    <row r="55" ht="30" customHeight="1" x14ac:dyDescent="0.3"/>
    <row r="56" ht="30" customHeight="1" x14ac:dyDescent="0.3"/>
    <row r="57" ht="30" customHeight="1" x14ac:dyDescent="0.3"/>
    <row r="58" ht="30" customHeight="1" x14ac:dyDescent="0.3"/>
    <row r="59" ht="30" customHeight="1" x14ac:dyDescent="0.3"/>
    <row r="60" ht="30" customHeight="1" x14ac:dyDescent="0.3"/>
    <row r="61" ht="30" customHeight="1" x14ac:dyDescent="0.3"/>
    <row r="62" ht="30" customHeight="1" x14ac:dyDescent="0.3"/>
    <row r="63" ht="30" customHeight="1" x14ac:dyDescent="0.3"/>
    <row r="64" ht="30" customHeight="1" x14ac:dyDescent="0.3"/>
    <row r="65" ht="30" customHeight="1" x14ac:dyDescent="0.3"/>
    <row r="66" ht="30" customHeight="1" x14ac:dyDescent="0.3"/>
    <row r="67" ht="30" customHeight="1" x14ac:dyDescent="0.3"/>
    <row r="68" ht="30" customHeight="1" x14ac:dyDescent="0.3"/>
    <row r="69" ht="30" customHeight="1" x14ac:dyDescent="0.3"/>
    <row r="70" ht="30" customHeight="1" x14ac:dyDescent="0.3"/>
    <row r="71" ht="30" customHeight="1" x14ac:dyDescent="0.3"/>
    <row r="72" ht="30" customHeight="1" x14ac:dyDescent="0.3"/>
    <row r="73" ht="30" customHeight="1" x14ac:dyDescent="0.3"/>
    <row r="74" ht="30" customHeight="1" x14ac:dyDescent="0.3"/>
    <row r="75" ht="30" customHeight="1" x14ac:dyDescent="0.3"/>
    <row r="76" ht="30" customHeight="1" x14ac:dyDescent="0.3"/>
    <row r="77" ht="30" customHeight="1" x14ac:dyDescent="0.3"/>
    <row r="78" ht="30" customHeight="1" x14ac:dyDescent="0.3"/>
    <row r="79" ht="30" customHeight="1" x14ac:dyDescent="0.3"/>
    <row r="80" ht="30" customHeight="1" x14ac:dyDescent="0.3"/>
    <row r="81" ht="30" customHeight="1" x14ac:dyDescent="0.3"/>
    <row r="82" ht="30" customHeight="1" x14ac:dyDescent="0.3"/>
    <row r="83" ht="30" customHeight="1" x14ac:dyDescent="0.3"/>
    <row r="84" ht="30" customHeight="1" x14ac:dyDescent="0.3"/>
    <row r="85" ht="30" customHeight="1" x14ac:dyDescent="0.3"/>
    <row r="86" ht="30" customHeight="1" x14ac:dyDescent="0.3"/>
    <row r="87" ht="30" customHeight="1" x14ac:dyDescent="0.3"/>
    <row r="88" ht="30" customHeight="1" x14ac:dyDescent="0.3"/>
    <row r="89" ht="30" customHeight="1" x14ac:dyDescent="0.3"/>
    <row r="90" ht="30" customHeight="1" x14ac:dyDescent="0.3"/>
    <row r="91" ht="30" customHeight="1" x14ac:dyDescent="0.3"/>
    <row r="92" ht="30" customHeight="1" x14ac:dyDescent="0.3"/>
    <row r="93" ht="30" customHeight="1" x14ac:dyDescent="0.3"/>
    <row r="94" ht="30" customHeight="1" x14ac:dyDescent="0.3"/>
    <row r="95" ht="30" customHeight="1" x14ac:dyDescent="0.3"/>
    <row r="96" ht="30" customHeight="1" x14ac:dyDescent="0.3"/>
    <row r="97" ht="30" customHeight="1" x14ac:dyDescent="0.3"/>
    <row r="98" ht="30" customHeight="1" x14ac:dyDescent="0.3"/>
    <row r="99" ht="30" customHeight="1" x14ac:dyDescent="0.3"/>
    <row r="100" ht="30" customHeight="1" x14ac:dyDescent="0.3"/>
    <row r="101" ht="30" customHeight="1" x14ac:dyDescent="0.3"/>
  </sheetData>
  <sheetProtection algorithmName="SHA-512" hashValue="b5kA14qAwAR03+z9NDL2mxdEx6jEa+obPGuBKwiWX+HfsZLdT4nEsHmhT4NMQUARXzUOZIizktXDl5A4Ei9ogw==" saltValue="HQI4FiG32mD3u1mrjI14kQ==" spinCount="100000" sheet="1" objects="1" scenarios="1" formatCells="0" formatColumns="0" formatRows="0" selectLockedCells="1"/>
  <pageMargins left="0.511811024" right="0.511811024" top="0.78740157499999996" bottom="0.78740157499999996" header="0.31496062000000002" footer="0.31496062000000002"/>
  <headerFooter>
    <oddFooter>&amp;C_x000D_&amp;1#&amp;"Calibri"&amp;9&amp;KFFFF00 Wiwynn Confidential</oddFooter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Planilha10"/>
  <dimension ref="A1:F101"/>
  <sheetViews>
    <sheetView showGridLines="0" topLeftCell="A2" zoomScale="90" zoomScaleNormal="90" workbookViewId="0">
      <selection activeCell="C7" sqref="C7"/>
    </sheetView>
  </sheetViews>
  <sheetFormatPr defaultColWidth="8.88671875" defaultRowHeight="0" customHeight="1" zeroHeight="1" x14ac:dyDescent="0.3"/>
  <cols>
    <col min="1" max="1" width="27.6640625" style="1" customWidth="1"/>
    <col min="2" max="2" width="3.88671875" customWidth="1"/>
    <col min="3" max="4" width="39.44140625" customWidth="1"/>
  </cols>
  <sheetData>
    <row r="1" spans="1:6" s="63" customFormat="1" ht="44.25" customHeight="1" x14ac:dyDescent="0.3">
      <c r="C1" s="64" t="s">
        <v>192</v>
      </c>
      <c r="E1" s="65"/>
      <c r="F1" s="65"/>
    </row>
    <row r="2" spans="1:6" s="4" customFormat="1" ht="34.200000000000003" customHeight="1" x14ac:dyDescent="0.45">
      <c r="A2" s="1"/>
      <c r="C2" s="5" t="s">
        <v>27</v>
      </c>
      <c r="D2" s="5"/>
    </row>
    <row r="3" spans="1:6" s="4" customFormat="1" ht="21.6" customHeight="1" x14ac:dyDescent="0.3">
      <c r="A3" s="1"/>
    </row>
    <row r="4" spans="1:6" s="4" customFormat="1" ht="21.6" customHeight="1" x14ac:dyDescent="0.3">
      <c r="A4" s="1"/>
    </row>
    <row r="5" spans="1:6" ht="30" customHeight="1" thickBot="1" x14ac:dyDescent="0.35"/>
    <row r="6" spans="1:6" ht="30" customHeight="1" thickTop="1" thickBot="1" x14ac:dyDescent="0.35">
      <c r="C6" s="16" t="s">
        <v>54</v>
      </c>
      <c r="D6" s="16" t="s">
        <v>58</v>
      </c>
    </row>
    <row r="7" spans="1:6" ht="30" customHeight="1" thickTop="1" x14ac:dyDescent="0.3">
      <c r="C7" s="59" t="s">
        <v>56</v>
      </c>
      <c r="D7" s="59" t="s">
        <v>62</v>
      </c>
    </row>
    <row r="8" spans="1:6" ht="30" customHeight="1" x14ac:dyDescent="0.3">
      <c r="C8" s="59" t="s">
        <v>55</v>
      </c>
      <c r="D8" s="59" t="s">
        <v>59</v>
      </c>
    </row>
    <row r="9" spans="1:6" ht="30" customHeight="1" x14ac:dyDescent="0.3">
      <c r="C9" s="59" t="s">
        <v>57</v>
      </c>
      <c r="D9" s="59" t="s">
        <v>63</v>
      </c>
    </row>
    <row r="10" spans="1:6" ht="30" customHeight="1" x14ac:dyDescent="0.3">
      <c r="C10" s="59" t="s">
        <v>61</v>
      </c>
      <c r="D10" s="59" t="s">
        <v>62</v>
      </c>
    </row>
    <row r="11" spans="1:6" ht="30" customHeight="1" x14ac:dyDescent="0.3">
      <c r="C11" s="66"/>
      <c r="D11" s="66"/>
    </row>
    <row r="12" spans="1:6" ht="30" customHeight="1" x14ac:dyDescent="0.3">
      <c r="C12" s="66"/>
      <c r="D12" s="66"/>
    </row>
    <row r="13" spans="1:6" ht="30" customHeight="1" x14ac:dyDescent="0.3">
      <c r="C13" s="66"/>
      <c r="D13" s="66"/>
    </row>
    <row r="14" spans="1:6" ht="30" customHeight="1" x14ac:dyDescent="0.3">
      <c r="C14" s="66"/>
      <c r="D14" s="66"/>
    </row>
    <row r="15" spans="1:6" ht="30" customHeight="1" x14ac:dyDescent="0.3">
      <c r="C15" s="66"/>
      <c r="D15" s="66"/>
    </row>
    <row r="16" spans="1:6" ht="30" customHeight="1" x14ac:dyDescent="0.3">
      <c r="C16" s="66"/>
      <c r="D16" s="66"/>
    </row>
    <row r="17" spans="3:4" ht="30" customHeight="1" x14ac:dyDescent="0.3">
      <c r="C17" s="66"/>
      <c r="D17" s="66"/>
    </row>
    <row r="18" spans="3:4" ht="30" customHeight="1" x14ac:dyDescent="0.3">
      <c r="C18" s="66"/>
      <c r="D18" s="66"/>
    </row>
    <row r="19" spans="3:4" ht="30" customHeight="1" x14ac:dyDescent="0.3">
      <c r="C19" s="66"/>
      <c r="D19" s="66"/>
    </row>
    <row r="20" spans="3:4" ht="30" customHeight="1" x14ac:dyDescent="0.3">
      <c r="C20" s="66"/>
      <c r="D20" s="66"/>
    </row>
    <row r="21" spans="3:4" ht="30" customHeight="1" x14ac:dyDescent="0.3">
      <c r="C21" s="66"/>
      <c r="D21" s="66"/>
    </row>
    <row r="22" spans="3:4" ht="30" customHeight="1" x14ac:dyDescent="0.3">
      <c r="C22" s="66"/>
      <c r="D22" s="66"/>
    </row>
    <row r="23" spans="3:4" ht="30" customHeight="1" x14ac:dyDescent="0.3">
      <c r="C23" s="66"/>
      <c r="D23" s="66"/>
    </row>
    <row r="24" spans="3:4" ht="30" customHeight="1" x14ac:dyDescent="0.3">
      <c r="C24" s="66"/>
      <c r="D24" s="66"/>
    </row>
    <row r="25" spans="3:4" ht="30" customHeight="1" x14ac:dyDescent="0.3">
      <c r="C25" s="66"/>
      <c r="D25" s="66"/>
    </row>
    <row r="26" spans="3:4" ht="30" customHeight="1" x14ac:dyDescent="0.3">
      <c r="C26" s="66"/>
      <c r="D26" s="66"/>
    </row>
    <row r="27" spans="3:4" ht="30" customHeight="1" x14ac:dyDescent="0.3">
      <c r="C27" s="66"/>
      <c r="D27" s="66"/>
    </row>
    <row r="28" spans="3:4" ht="30" customHeight="1" x14ac:dyDescent="0.3">
      <c r="C28" s="66"/>
      <c r="D28" s="66"/>
    </row>
    <row r="29" spans="3:4" ht="30" customHeight="1" x14ac:dyDescent="0.3">
      <c r="C29" s="66"/>
      <c r="D29" s="66"/>
    </row>
    <row r="30" spans="3:4" ht="30" customHeight="1" x14ac:dyDescent="0.3">
      <c r="C30" s="66"/>
      <c r="D30" s="66"/>
    </row>
    <row r="31" spans="3:4" ht="30" customHeight="1" x14ac:dyDescent="0.3">
      <c r="C31" s="66"/>
      <c r="D31" s="66"/>
    </row>
    <row r="32" spans="3:4" ht="30" customHeight="1" x14ac:dyDescent="0.3">
      <c r="C32" s="66"/>
      <c r="D32" s="66"/>
    </row>
    <row r="33" spans="3:4" ht="30" customHeight="1" x14ac:dyDescent="0.3">
      <c r="C33" s="66"/>
      <c r="D33" s="66"/>
    </row>
    <row r="34" spans="3:4" ht="30" customHeight="1" x14ac:dyDescent="0.3">
      <c r="C34" s="66"/>
      <c r="D34" s="66"/>
    </row>
    <row r="35" spans="3:4" ht="30" customHeight="1" x14ac:dyDescent="0.3">
      <c r="C35" s="66"/>
      <c r="D35" s="66"/>
    </row>
    <row r="36" spans="3:4" ht="30" customHeight="1" x14ac:dyDescent="0.3">
      <c r="C36" s="66"/>
      <c r="D36" s="66"/>
    </row>
    <row r="37" spans="3:4" ht="30" customHeight="1" x14ac:dyDescent="0.3">
      <c r="C37" s="66"/>
      <c r="D37" s="66"/>
    </row>
    <row r="38" spans="3:4" ht="30" customHeight="1" x14ac:dyDescent="0.3">
      <c r="C38" s="66"/>
      <c r="D38" s="66"/>
    </row>
    <row r="39" spans="3:4" ht="30" customHeight="1" x14ac:dyDescent="0.3">
      <c r="C39" s="66"/>
      <c r="D39" s="66"/>
    </row>
    <row r="40" spans="3:4" ht="30" customHeight="1" x14ac:dyDescent="0.3">
      <c r="C40" s="66"/>
      <c r="D40" s="66"/>
    </row>
    <row r="41" spans="3:4" ht="30" customHeight="1" x14ac:dyDescent="0.3">
      <c r="C41" s="66"/>
      <c r="D41" s="66"/>
    </row>
    <row r="42" spans="3:4" ht="30" customHeight="1" x14ac:dyDescent="0.3">
      <c r="C42" s="66"/>
      <c r="D42" s="66"/>
    </row>
    <row r="43" spans="3:4" ht="30" customHeight="1" x14ac:dyDescent="0.3">
      <c r="C43" s="66"/>
      <c r="D43" s="66"/>
    </row>
    <row r="44" spans="3:4" ht="30" customHeight="1" x14ac:dyDescent="0.3">
      <c r="C44" s="66"/>
      <c r="D44" s="66"/>
    </row>
    <row r="45" spans="3:4" ht="30" customHeight="1" x14ac:dyDescent="0.3">
      <c r="C45" s="66"/>
      <c r="D45" s="66"/>
    </row>
    <row r="46" spans="3:4" ht="30" customHeight="1" x14ac:dyDescent="0.3">
      <c r="C46" s="66"/>
      <c r="D46" s="66"/>
    </row>
    <row r="47" spans="3:4" ht="30" customHeight="1" x14ac:dyDescent="0.3">
      <c r="C47" s="66"/>
      <c r="D47" s="66"/>
    </row>
    <row r="48" spans="3:4" ht="30" customHeight="1" x14ac:dyDescent="0.3">
      <c r="C48" s="66"/>
      <c r="D48" s="66"/>
    </row>
    <row r="49" spans="3:4" ht="30" customHeight="1" x14ac:dyDescent="0.3">
      <c r="C49" s="66"/>
      <c r="D49" s="66"/>
    </row>
    <row r="50" spans="3:4" ht="30" customHeight="1" x14ac:dyDescent="0.3">
      <c r="C50" s="66"/>
      <c r="D50" s="66"/>
    </row>
    <row r="51" spans="3:4" ht="30" customHeight="1" x14ac:dyDescent="0.3">
      <c r="C51" s="66"/>
      <c r="D51" s="66"/>
    </row>
    <row r="52" spans="3:4" ht="30" customHeight="1" x14ac:dyDescent="0.3">
      <c r="C52" s="66"/>
      <c r="D52" s="66"/>
    </row>
    <row r="53" spans="3:4" ht="30" customHeight="1" x14ac:dyDescent="0.3">
      <c r="C53" s="66"/>
      <c r="D53" s="66"/>
    </row>
    <row r="54" spans="3:4" ht="30" customHeight="1" x14ac:dyDescent="0.3">
      <c r="C54" s="66"/>
      <c r="D54" s="66"/>
    </row>
    <row r="55" spans="3:4" ht="30" customHeight="1" x14ac:dyDescent="0.3">
      <c r="C55" s="66"/>
      <c r="D55" s="66"/>
    </row>
    <row r="56" spans="3:4" ht="30" customHeight="1" x14ac:dyDescent="0.3">
      <c r="C56" s="66"/>
      <c r="D56" s="66"/>
    </row>
    <row r="57" spans="3:4" ht="30" customHeight="1" x14ac:dyDescent="0.3">
      <c r="C57" s="66"/>
      <c r="D57" s="66"/>
    </row>
    <row r="58" spans="3:4" ht="30" customHeight="1" x14ac:dyDescent="0.3">
      <c r="C58" s="67"/>
      <c r="D58" s="67"/>
    </row>
    <row r="59" spans="3:4" ht="30" customHeight="1" x14ac:dyDescent="0.3">
      <c r="C59" s="67"/>
      <c r="D59" s="67"/>
    </row>
    <row r="60" spans="3:4" ht="30" customHeight="1" x14ac:dyDescent="0.3">
      <c r="C60" s="67"/>
      <c r="D60" s="67"/>
    </row>
    <row r="61" spans="3:4" ht="30" customHeight="1" x14ac:dyDescent="0.3">
      <c r="C61" s="67"/>
      <c r="D61" s="67"/>
    </row>
    <row r="62" spans="3:4" ht="30" customHeight="1" x14ac:dyDescent="0.3">
      <c r="C62" s="67"/>
      <c r="D62" s="67"/>
    </row>
    <row r="63" spans="3:4" ht="30" customHeight="1" x14ac:dyDescent="0.3">
      <c r="C63" s="67"/>
      <c r="D63" s="67"/>
    </row>
    <row r="64" spans="3:4" ht="30" customHeight="1" x14ac:dyDescent="0.3">
      <c r="C64" s="67"/>
      <c r="D64" s="67"/>
    </row>
    <row r="65" spans="3:4" ht="30" customHeight="1" x14ac:dyDescent="0.3">
      <c r="C65" s="67"/>
      <c r="D65" s="67"/>
    </row>
    <row r="66" spans="3:4" ht="30" customHeight="1" x14ac:dyDescent="0.3">
      <c r="C66" s="67"/>
      <c r="D66" s="67"/>
    </row>
    <row r="67" spans="3:4" ht="30" customHeight="1" x14ac:dyDescent="0.3">
      <c r="C67" s="67"/>
      <c r="D67" s="67"/>
    </row>
    <row r="68" spans="3:4" ht="30" customHeight="1" x14ac:dyDescent="0.3">
      <c r="C68" s="67"/>
      <c r="D68" s="67"/>
    </row>
    <row r="69" spans="3:4" ht="30" customHeight="1" x14ac:dyDescent="0.3">
      <c r="C69" s="67"/>
      <c r="D69" s="67"/>
    </row>
    <row r="70" spans="3:4" ht="30" customHeight="1" x14ac:dyDescent="0.3">
      <c r="C70" s="67"/>
      <c r="D70" s="67"/>
    </row>
    <row r="71" spans="3:4" ht="30" customHeight="1" x14ac:dyDescent="0.3">
      <c r="C71" s="67"/>
      <c r="D71" s="67"/>
    </row>
    <row r="72" spans="3:4" ht="30" customHeight="1" x14ac:dyDescent="0.3">
      <c r="C72" s="67"/>
      <c r="D72" s="67"/>
    </row>
    <row r="73" spans="3:4" ht="30" customHeight="1" x14ac:dyDescent="0.3">
      <c r="C73" s="67"/>
      <c r="D73" s="67"/>
    </row>
    <row r="74" spans="3:4" ht="30" customHeight="1" x14ac:dyDescent="0.3">
      <c r="C74" s="67"/>
      <c r="D74" s="67"/>
    </row>
    <row r="75" spans="3:4" ht="30" customHeight="1" x14ac:dyDescent="0.3">
      <c r="C75" s="67"/>
      <c r="D75" s="67"/>
    </row>
    <row r="76" spans="3:4" ht="30" customHeight="1" x14ac:dyDescent="0.3">
      <c r="C76" s="67"/>
      <c r="D76" s="67"/>
    </row>
    <row r="77" spans="3:4" ht="30" customHeight="1" x14ac:dyDescent="0.3">
      <c r="C77" s="67"/>
      <c r="D77" s="67"/>
    </row>
    <row r="78" spans="3:4" ht="30" customHeight="1" x14ac:dyDescent="0.3">
      <c r="C78" s="67"/>
      <c r="D78" s="67"/>
    </row>
    <row r="79" spans="3:4" ht="30" customHeight="1" x14ac:dyDescent="0.3">
      <c r="C79" s="67"/>
      <c r="D79" s="67"/>
    </row>
    <row r="80" spans="3:4" ht="30" customHeight="1" x14ac:dyDescent="0.3">
      <c r="C80" s="67"/>
      <c r="D80" s="67"/>
    </row>
    <row r="81" spans="3:4" ht="30" customHeight="1" x14ac:dyDescent="0.3">
      <c r="C81" s="67"/>
      <c r="D81" s="67"/>
    </row>
    <row r="82" spans="3:4" ht="30" customHeight="1" x14ac:dyDescent="0.3">
      <c r="C82" s="67"/>
      <c r="D82" s="67"/>
    </row>
    <row r="83" spans="3:4" ht="30" customHeight="1" x14ac:dyDescent="0.3">
      <c r="C83" s="67"/>
      <c r="D83" s="67"/>
    </row>
    <row r="84" spans="3:4" ht="30" customHeight="1" x14ac:dyDescent="0.3">
      <c r="C84" s="67"/>
      <c r="D84" s="67"/>
    </row>
    <row r="85" spans="3:4" ht="30" customHeight="1" x14ac:dyDescent="0.3">
      <c r="C85" s="67"/>
      <c r="D85" s="67"/>
    </row>
    <row r="86" spans="3:4" ht="30" customHeight="1" x14ac:dyDescent="0.3">
      <c r="C86" s="67"/>
      <c r="D86" s="67"/>
    </row>
    <row r="87" spans="3:4" ht="30" customHeight="1" x14ac:dyDescent="0.3">
      <c r="C87" s="67"/>
      <c r="D87" s="67"/>
    </row>
    <row r="88" spans="3:4" ht="30" customHeight="1" x14ac:dyDescent="0.3">
      <c r="C88" s="67"/>
      <c r="D88" s="67"/>
    </row>
    <row r="89" spans="3:4" ht="30" customHeight="1" x14ac:dyDescent="0.3">
      <c r="C89" s="67"/>
      <c r="D89" s="67"/>
    </row>
    <row r="90" spans="3:4" ht="30" customHeight="1" x14ac:dyDescent="0.3">
      <c r="C90" s="67"/>
      <c r="D90" s="67"/>
    </row>
    <row r="91" spans="3:4" ht="30" customHeight="1" x14ac:dyDescent="0.3">
      <c r="C91" s="67"/>
      <c r="D91" s="67"/>
    </row>
    <row r="92" spans="3:4" ht="30" customHeight="1" x14ac:dyDescent="0.3">
      <c r="C92" s="67"/>
      <c r="D92" s="67"/>
    </row>
    <row r="93" spans="3:4" ht="30" customHeight="1" x14ac:dyDescent="0.3">
      <c r="C93" s="67"/>
      <c r="D93" s="67"/>
    </row>
    <row r="94" spans="3:4" ht="30" customHeight="1" x14ac:dyDescent="0.3">
      <c r="C94" s="67"/>
      <c r="D94" s="67"/>
    </row>
    <row r="95" spans="3:4" ht="30" customHeight="1" x14ac:dyDescent="0.3">
      <c r="C95" s="67"/>
      <c r="D95" s="67"/>
    </row>
    <row r="96" spans="3:4" ht="30" customHeight="1" x14ac:dyDescent="0.3">
      <c r="C96" s="67"/>
      <c r="D96" s="67"/>
    </row>
    <row r="97" spans="3:4" ht="30" customHeight="1" x14ac:dyDescent="0.3">
      <c r="C97" s="67"/>
      <c r="D97" s="67"/>
    </row>
    <row r="98" spans="3:4" ht="30" customHeight="1" x14ac:dyDescent="0.3">
      <c r="C98" s="67"/>
      <c r="D98" s="67"/>
    </row>
    <row r="99" spans="3:4" ht="30" customHeight="1" x14ac:dyDescent="0.3">
      <c r="C99" s="67"/>
      <c r="D99" s="67"/>
    </row>
    <row r="100" spans="3:4" ht="30" customHeight="1" x14ac:dyDescent="0.3">
      <c r="C100" s="67"/>
      <c r="D100" s="67"/>
    </row>
    <row r="101" spans="3:4" ht="30" customHeight="1" x14ac:dyDescent="0.3">
      <c r="C101" s="67"/>
      <c r="D101" s="67"/>
    </row>
  </sheetData>
  <sheetProtection algorithmName="SHA-512" hashValue="UFPA+ZAfiBxdIuDmfFr0Gfz7aqSvrwj61sD5QxJDrp92n3C02+poeH3SLQL7HSf9MiLiJ4PhLwL53OMTDT1+UA==" saltValue="uaPwdvL2MP2d5FsJto1p1A==" spinCount="100000" sheet="1" objects="1" scenarios="1" formatCells="0" formatColumns="0" formatRows="0" selectLockedCells="1"/>
  <pageMargins left="0.511811024" right="0.511811024" top="0.78740157499999996" bottom="0.78740157499999996" header="0.31496062000000002" footer="0.31496062000000002"/>
  <pageSetup paperSize="9" orientation="landscape" horizontalDpi="0" verticalDpi="0"/>
  <headerFooter>
    <oddFooter>&amp;C_x000D_&amp;1#&amp;"Calibri"&amp;9&amp;KFFFF00 Wiwynn Confidential</oddFooter>
  </headerFooter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000-000000000000}">
          <x14:formula1>
            <xm:f>'CAD-F'!$C$7:$C$57</xm:f>
          </x14:formula1>
          <xm:sqref>D7:D57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F101"/>
  <sheetViews>
    <sheetView showGridLines="0" zoomScale="90" zoomScaleNormal="90" workbookViewId="0">
      <selection activeCell="C7" sqref="C7"/>
    </sheetView>
  </sheetViews>
  <sheetFormatPr defaultColWidth="8.88671875" defaultRowHeight="14.4" zeroHeight="1" x14ac:dyDescent="0.3"/>
  <cols>
    <col min="1" max="1" width="27.6640625" style="1" customWidth="1"/>
    <col min="2" max="2" width="3.88671875" customWidth="1"/>
    <col min="3" max="3" width="45.6640625" customWidth="1"/>
  </cols>
  <sheetData>
    <row r="1" spans="1:6" s="63" customFormat="1" ht="44.25" customHeight="1" x14ac:dyDescent="0.3">
      <c r="C1" s="64" t="s">
        <v>192</v>
      </c>
      <c r="E1" s="65"/>
      <c r="F1" s="65"/>
    </row>
    <row r="2" spans="1:6" s="4" customFormat="1" ht="34.200000000000003" customHeight="1" x14ac:dyDescent="0.45">
      <c r="A2" s="1"/>
      <c r="C2" s="5" t="s">
        <v>27</v>
      </c>
    </row>
    <row r="3" spans="1:6" s="4" customFormat="1" ht="21.6" customHeight="1" x14ac:dyDescent="0.3">
      <c r="A3" s="1"/>
    </row>
    <row r="4" spans="1:6" s="4" customFormat="1" ht="21.6" customHeight="1" x14ac:dyDescent="0.3">
      <c r="A4" s="1"/>
    </row>
    <row r="5" spans="1:6" ht="30" customHeight="1" thickBot="1" x14ac:dyDescent="0.35"/>
    <row r="6" spans="1:6" ht="30" customHeight="1" thickTop="1" thickBot="1" x14ac:dyDescent="0.35">
      <c r="C6" s="16" t="s">
        <v>58</v>
      </c>
    </row>
    <row r="7" spans="1:6" ht="30" customHeight="1" thickTop="1" x14ac:dyDescent="0.3">
      <c r="C7" s="59" t="s">
        <v>62</v>
      </c>
    </row>
    <row r="8" spans="1:6" ht="30" customHeight="1" x14ac:dyDescent="0.3">
      <c r="C8" s="59" t="s">
        <v>63</v>
      </c>
    </row>
    <row r="9" spans="1:6" ht="30" customHeight="1" x14ac:dyDescent="0.3">
      <c r="C9" s="59" t="s">
        <v>59</v>
      </c>
    </row>
    <row r="10" spans="1:6" ht="30" customHeight="1" x14ac:dyDescent="0.3">
      <c r="C10" s="59" t="s">
        <v>60</v>
      </c>
    </row>
    <row r="11" spans="1:6" ht="30" customHeight="1" x14ac:dyDescent="0.3">
      <c r="C11" s="66"/>
    </row>
    <row r="12" spans="1:6" ht="30" customHeight="1" x14ac:dyDescent="0.3">
      <c r="C12" s="66"/>
    </row>
    <row r="13" spans="1:6" ht="30" customHeight="1" x14ac:dyDescent="0.3">
      <c r="C13" s="66"/>
    </row>
    <row r="14" spans="1:6" ht="30" customHeight="1" x14ac:dyDescent="0.3">
      <c r="C14" s="66"/>
    </row>
    <row r="15" spans="1:6" ht="30" customHeight="1" x14ac:dyDescent="0.3">
      <c r="C15" s="66"/>
    </row>
    <row r="16" spans="1:6" ht="30" customHeight="1" x14ac:dyDescent="0.3">
      <c r="C16" s="66"/>
    </row>
    <row r="17" spans="3:3" ht="30" customHeight="1" x14ac:dyDescent="0.3">
      <c r="C17" s="66"/>
    </row>
    <row r="18" spans="3:3" ht="30" customHeight="1" x14ac:dyDescent="0.3">
      <c r="C18" s="66"/>
    </row>
    <row r="19" spans="3:3" ht="30" customHeight="1" x14ac:dyDescent="0.3">
      <c r="C19" s="66"/>
    </row>
    <row r="20" spans="3:3" ht="30" customHeight="1" x14ac:dyDescent="0.3">
      <c r="C20" s="66"/>
    </row>
    <row r="21" spans="3:3" ht="30" customHeight="1" x14ac:dyDescent="0.3">
      <c r="C21" s="66"/>
    </row>
    <row r="22" spans="3:3" ht="30" customHeight="1" x14ac:dyDescent="0.3">
      <c r="C22" s="66"/>
    </row>
    <row r="23" spans="3:3" ht="30" customHeight="1" x14ac:dyDescent="0.3">
      <c r="C23" s="66"/>
    </row>
    <row r="24" spans="3:3" ht="30" customHeight="1" x14ac:dyDescent="0.3">
      <c r="C24" s="66"/>
    </row>
    <row r="25" spans="3:3" ht="30" customHeight="1" x14ac:dyDescent="0.3">
      <c r="C25" s="66"/>
    </row>
    <row r="26" spans="3:3" ht="30" customHeight="1" x14ac:dyDescent="0.3">
      <c r="C26" s="66"/>
    </row>
    <row r="27" spans="3:3" ht="30" customHeight="1" x14ac:dyDescent="0.3">
      <c r="C27" s="66"/>
    </row>
    <row r="28" spans="3:3" ht="30" customHeight="1" x14ac:dyDescent="0.3">
      <c r="C28" s="66"/>
    </row>
    <row r="29" spans="3:3" ht="30" customHeight="1" x14ac:dyDescent="0.3">
      <c r="C29" s="66"/>
    </row>
    <row r="30" spans="3:3" ht="30" customHeight="1" x14ac:dyDescent="0.3">
      <c r="C30" s="66"/>
    </row>
    <row r="31" spans="3:3" ht="30" customHeight="1" x14ac:dyDescent="0.3">
      <c r="C31" s="66"/>
    </row>
    <row r="32" spans="3:3" ht="30" customHeight="1" x14ac:dyDescent="0.3">
      <c r="C32" s="66"/>
    </row>
    <row r="33" spans="3:3" ht="30" customHeight="1" x14ac:dyDescent="0.3">
      <c r="C33" s="66"/>
    </row>
    <row r="34" spans="3:3" ht="30" customHeight="1" x14ac:dyDescent="0.3">
      <c r="C34" s="66"/>
    </row>
    <row r="35" spans="3:3" ht="30" customHeight="1" x14ac:dyDescent="0.3">
      <c r="C35" s="66"/>
    </row>
    <row r="36" spans="3:3" ht="30" customHeight="1" x14ac:dyDescent="0.3">
      <c r="C36" s="66"/>
    </row>
    <row r="37" spans="3:3" ht="30" customHeight="1" x14ac:dyDescent="0.3">
      <c r="C37" s="66"/>
    </row>
    <row r="38" spans="3:3" ht="30" customHeight="1" x14ac:dyDescent="0.3">
      <c r="C38" s="66"/>
    </row>
    <row r="39" spans="3:3" ht="30" customHeight="1" x14ac:dyDescent="0.3">
      <c r="C39" s="66"/>
    </row>
    <row r="40" spans="3:3" ht="30" customHeight="1" x14ac:dyDescent="0.3">
      <c r="C40" s="66"/>
    </row>
    <row r="41" spans="3:3" ht="30" customHeight="1" x14ac:dyDescent="0.3">
      <c r="C41" s="66"/>
    </row>
    <row r="42" spans="3:3" ht="30" customHeight="1" x14ac:dyDescent="0.3">
      <c r="C42" s="66"/>
    </row>
    <row r="43" spans="3:3" ht="30" customHeight="1" x14ac:dyDescent="0.3">
      <c r="C43" s="66"/>
    </row>
    <row r="44" spans="3:3" ht="30" customHeight="1" x14ac:dyDescent="0.3">
      <c r="C44" s="66"/>
    </row>
    <row r="45" spans="3:3" ht="30" customHeight="1" x14ac:dyDescent="0.3">
      <c r="C45" s="66"/>
    </row>
    <row r="46" spans="3:3" ht="30" customHeight="1" x14ac:dyDescent="0.3">
      <c r="C46" s="66"/>
    </row>
    <row r="47" spans="3:3" ht="30" customHeight="1" x14ac:dyDescent="0.3">
      <c r="C47" s="66"/>
    </row>
    <row r="48" spans="3:3" ht="30" customHeight="1" x14ac:dyDescent="0.3">
      <c r="C48" s="66"/>
    </row>
    <row r="49" spans="3:3" ht="30" customHeight="1" x14ac:dyDescent="0.3">
      <c r="C49" s="66"/>
    </row>
    <row r="50" spans="3:3" ht="30" customHeight="1" x14ac:dyDescent="0.3">
      <c r="C50" s="66"/>
    </row>
    <row r="51" spans="3:3" ht="30" customHeight="1" x14ac:dyDescent="0.3">
      <c r="C51" s="66"/>
    </row>
    <row r="52" spans="3:3" ht="30" customHeight="1" x14ac:dyDescent="0.3">
      <c r="C52" s="66"/>
    </row>
    <row r="53" spans="3:3" ht="30" customHeight="1" x14ac:dyDescent="0.3">
      <c r="C53" s="66"/>
    </row>
    <row r="54" spans="3:3" ht="30" customHeight="1" x14ac:dyDescent="0.3">
      <c r="C54" s="66"/>
    </row>
    <row r="55" spans="3:3" ht="30" customHeight="1" x14ac:dyDescent="0.3">
      <c r="C55" s="66"/>
    </row>
    <row r="56" spans="3:3" ht="30" customHeight="1" x14ac:dyDescent="0.3">
      <c r="C56" s="66"/>
    </row>
    <row r="57" spans="3:3" ht="30" customHeight="1" x14ac:dyDescent="0.3">
      <c r="C57" s="66"/>
    </row>
    <row r="58" spans="3:3" ht="30" customHeight="1" x14ac:dyDescent="0.3"/>
    <row r="59" spans="3:3" ht="30" customHeight="1" x14ac:dyDescent="0.3"/>
    <row r="60" spans="3:3" ht="30" customHeight="1" x14ac:dyDescent="0.3"/>
    <row r="61" spans="3:3" ht="30" customHeight="1" x14ac:dyDescent="0.3"/>
    <row r="62" spans="3:3" ht="30" customHeight="1" x14ac:dyDescent="0.3"/>
    <row r="63" spans="3:3" ht="30" customHeight="1" x14ac:dyDescent="0.3"/>
    <row r="64" spans="3:3" ht="30" customHeight="1" x14ac:dyDescent="0.3"/>
    <row r="65" ht="30" customHeight="1" x14ac:dyDescent="0.3"/>
    <row r="66" ht="30" customHeight="1" x14ac:dyDescent="0.3"/>
    <row r="67" ht="30" customHeight="1" x14ac:dyDescent="0.3"/>
    <row r="68" ht="30" customHeight="1" x14ac:dyDescent="0.3"/>
    <row r="69" ht="30" customHeight="1" x14ac:dyDescent="0.3"/>
    <row r="70" ht="30" customHeight="1" x14ac:dyDescent="0.3"/>
    <row r="71" ht="30" customHeight="1" x14ac:dyDescent="0.3"/>
    <row r="72" ht="30" customHeight="1" x14ac:dyDescent="0.3"/>
    <row r="73" ht="30" customHeight="1" x14ac:dyDescent="0.3"/>
    <row r="74" ht="30" customHeight="1" x14ac:dyDescent="0.3"/>
    <row r="75" ht="30" customHeight="1" x14ac:dyDescent="0.3"/>
    <row r="76" ht="30" customHeight="1" x14ac:dyDescent="0.3"/>
    <row r="77" ht="30" customHeight="1" x14ac:dyDescent="0.3"/>
    <row r="78" ht="30" customHeight="1" x14ac:dyDescent="0.3"/>
    <row r="79" ht="30" customHeight="1" x14ac:dyDescent="0.3"/>
    <row r="80" ht="30" customHeight="1" x14ac:dyDescent="0.3"/>
    <row r="81" ht="30" customHeight="1" x14ac:dyDescent="0.3"/>
    <row r="82" ht="30" customHeight="1" x14ac:dyDescent="0.3"/>
    <row r="83" ht="30" customHeight="1" x14ac:dyDescent="0.3"/>
    <row r="84" ht="30" customHeight="1" x14ac:dyDescent="0.3"/>
    <row r="85" ht="30" customHeight="1" x14ac:dyDescent="0.3"/>
    <row r="86" ht="30" customHeight="1" x14ac:dyDescent="0.3"/>
    <row r="87" ht="30" customHeight="1" x14ac:dyDescent="0.3"/>
    <row r="88" ht="30" customHeight="1" x14ac:dyDescent="0.3"/>
    <row r="89" ht="30" customHeight="1" x14ac:dyDescent="0.3"/>
    <row r="90" ht="30" customHeight="1" x14ac:dyDescent="0.3"/>
    <row r="91" ht="30" customHeight="1" x14ac:dyDescent="0.3"/>
    <row r="92" ht="30" customHeight="1" x14ac:dyDescent="0.3"/>
    <row r="93" ht="30" customHeight="1" x14ac:dyDescent="0.3"/>
    <row r="94" ht="30" customHeight="1" x14ac:dyDescent="0.3"/>
    <row r="95" ht="30" customHeight="1" x14ac:dyDescent="0.3"/>
    <row r="96" ht="30" customHeight="1" x14ac:dyDescent="0.3"/>
    <row r="97" ht="30" customHeight="1" x14ac:dyDescent="0.3"/>
    <row r="98" ht="30" customHeight="1" x14ac:dyDescent="0.3"/>
    <row r="99" ht="30" customHeight="1" x14ac:dyDescent="0.3"/>
    <row r="100" ht="30" customHeight="1" x14ac:dyDescent="0.3"/>
    <row r="101" ht="30" customHeight="1" x14ac:dyDescent="0.3"/>
  </sheetData>
  <sheetProtection algorithmName="SHA-512" hashValue="cMk+W1pLi9b0+3i/9y1HPMuke1A6AtA2cy9RMplPVFbm3k4B87tWxaAenQT0eLPqjxFfOHrTdw68AQG/uVO/OA==" saltValue="Q6SEem5MWO24cUMFdbE9UA==" spinCount="100000" sheet="1" objects="1" scenarios="1" formatCells="0" formatColumns="0" formatRows="0" selectLockedCells="1"/>
  <pageMargins left="0.511811024" right="0.511811024" top="0.78740157499999996" bottom="0.78740157499999996" header="0.31496062000000002" footer="0.31496062000000002"/>
  <pageSetup paperSize="9" orientation="landscape" horizontalDpi="0" verticalDpi="0"/>
  <headerFooter>
    <oddFooter>&amp;C_x000D_&amp;1#&amp;"Calibri"&amp;9&amp;KFFFF00 Wiwynn Confidential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P110"/>
  <sheetViews>
    <sheetView showGridLines="0" zoomScale="90" zoomScaleNormal="90" workbookViewId="0">
      <selection activeCell="C8" sqref="C8"/>
    </sheetView>
  </sheetViews>
  <sheetFormatPr defaultColWidth="8.88671875" defaultRowHeight="14.4" zeroHeight="1" x14ac:dyDescent="0.3"/>
  <cols>
    <col min="1" max="1" width="27.6640625" style="1" customWidth="1"/>
    <col min="2" max="2" width="3.88671875" customWidth="1"/>
    <col min="3" max="3" width="77.44140625" style="20" customWidth="1"/>
    <col min="4" max="4" width="25.109375" customWidth="1"/>
    <col min="5" max="5" width="26.6640625" customWidth="1"/>
    <col min="6" max="6" width="42.88671875" customWidth="1"/>
    <col min="7" max="16" width="8.88671875" style="2"/>
  </cols>
  <sheetData>
    <row r="1" spans="1:16" s="63" customFormat="1" ht="44.25" customHeight="1" x14ac:dyDescent="0.3">
      <c r="C1" s="64" t="s">
        <v>192</v>
      </c>
      <c r="E1" s="65"/>
      <c r="F1" s="65"/>
    </row>
    <row r="2" spans="1:16" s="4" customFormat="1" ht="34.200000000000003" customHeight="1" x14ac:dyDescent="0.45">
      <c r="A2" s="1"/>
      <c r="C2" s="18" t="s">
        <v>28</v>
      </c>
      <c r="D2" s="5"/>
      <c r="E2" s="5"/>
      <c r="F2" s="5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6" s="4" customFormat="1" ht="21.6" customHeight="1" x14ac:dyDescent="0.3">
      <c r="A3" s="1"/>
      <c r="C3" s="19"/>
      <c r="G3" s="52"/>
      <c r="H3" s="52"/>
      <c r="I3" s="52"/>
      <c r="J3" s="52"/>
      <c r="K3" s="52"/>
      <c r="L3" s="52"/>
      <c r="M3" s="52"/>
      <c r="N3" s="52"/>
      <c r="O3" s="52"/>
      <c r="P3" s="52"/>
    </row>
    <row r="4" spans="1:16" s="4" customFormat="1" ht="21.6" customHeight="1" x14ac:dyDescent="0.3">
      <c r="A4" s="1"/>
      <c r="C4" s="19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16" ht="30" customHeight="1" thickBot="1" x14ac:dyDescent="0.35"/>
    <row r="6" spans="1:16" ht="30" customHeight="1" thickTop="1" thickBot="1" x14ac:dyDescent="0.35">
      <c r="C6" s="79" t="s">
        <v>66</v>
      </c>
      <c r="D6" s="80"/>
      <c r="E6" s="80"/>
      <c r="F6" s="81"/>
    </row>
    <row r="7" spans="1:16" ht="36" customHeight="1" thickTop="1" thickBot="1" x14ac:dyDescent="0.35">
      <c r="C7" s="21" t="s">
        <v>65</v>
      </c>
      <c r="D7" s="21" t="s">
        <v>130</v>
      </c>
      <c r="E7" s="16" t="s">
        <v>64</v>
      </c>
      <c r="F7" s="16" t="s">
        <v>131</v>
      </c>
    </row>
    <row r="8" spans="1:16" ht="30" customHeight="1" thickTop="1" x14ac:dyDescent="0.3">
      <c r="C8" s="60" t="s">
        <v>147</v>
      </c>
      <c r="D8" s="59" t="s">
        <v>189</v>
      </c>
      <c r="E8" s="59" t="s">
        <v>55</v>
      </c>
      <c r="F8" s="59" t="s">
        <v>149</v>
      </c>
      <c r="G8" s="2" t="str">
        <f>D8</f>
        <v>Diario</v>
      </c>
      <c r="H8" s="2" t="str">
        <f>C8</f>
        <v>Sólo los materiales necesarios para la ejecución de los trabajos están disponibles?</v>
      </c>
      <c r="I8" s="2" t="str">
        <f>E8</f>
        <v>Rafael Ávila</v>
      </c>
      <c r="J8" s="2" t="str">
        <f>F8</f>
        <v>No se hace</v>
      </c>
      <c r="K8" s="2" t="s">
        <v>102</v>
      </c>
      <c r="L8" s="2">
        <f>IFERROR(VLOOKUP(F8,$C$21:$D$24,2,FALSE),"")</f>
        <v>0</v>
      </c>
      <c r="M8" s="2">
        <f>IF(L8="","",3)</f>
        <v>3</v>
      </c>
    </row>
    <row r="9" spans="1:16" ht="30" customHeight="1" x14ac:dyDescent="0.3">
      <c r="C9" s="60" t="s">
        <v>157</v>
      </c>
      <c r="D9" s="59" t="s">
        <v>188</v>
      </c>
      <c r="E9" s="59" t="s">
        <v>56</v>
      </c>
      <c r="F9" s="59" t="s">
        <v>150</v>
      </c>
      <c r="G9" s="2" t="str">
        <f t="shared" ref="G9:G19" si="0">D9</f>
        <v>Semanal</v>
      </c>
      <c r="H9" s="2" t="str">
        <f t="shared" ref="H9:H19" si="1">C9</f>
        <v>Todos los equipos materiales / trabajo están en perfectas condiciones?</v>
      </c>
      <c r="I9" s="2" t="str">
        <f t="shared" ref="I9:I19" si="2">E9</f>
        <v>Filippo Ghermandi</v>
      </c>
      <c r="J9" s="2" t="str">
        <f t="shared" ref="J9:J19" si="3">F9</f>
        <v>Está mal hecho</v>
      </c>
      <c r="K9" s="2" t="s">
        <v>102</v>
      </c>
      <c r="L9" s="2">
        <f t="shared" ref="L9:L17" si="4">IFERROR(VLOOKUP(F9,$C$21:$D$24,2,FALSE),"")</f>
        <v>1</v>
      </c>
      <c r="M9" s="2">
        <f t="shared" ref="M9:M19" si="5">IF(L9="","",3)</f>
        <v>3</v>
      </c>
    </row>
    <row r="10" spans="1:16" ht="30" customHeight="1" x14ac:dyDescent="0.3">
      <c r="C10" s="60" t="s">
        <v>158</v>
      </c>
      <c r="D10" s="59" t="s">
        <v>187</v>
      </c>
      <c r="E10" s="59" t="s">
        <v>61</v>
      </c>
      <c r="F10" s="59" t="s">
        <v>151</v>
      </c>
      <c r="G10" s="2" t="str">
        <f t="shared" si="0"/>
        <v>Mensual</v>
      </c>
      <c r="H10" s="2" t="str">
        <f t="shared" si="1"/>
        <v>El aspecto visual de la sección es agradable?</v>
      </c>
      <c r="I10" s="2" t="str">
        <f t="shared" si="2"/>
        <v>Daniel Pereira</v>
      </c>
      <c r="J10" s="2" t="str">
        <f t="shared" si="3"/>
        <v>Se lleva a cabo como se esperaba</v>
      </c>
      <c r="K10" s="2" t="s">
        <v>102</v>
      </c>
      <c r="L10" s="2">
        <f t="shared" si="4"/>
        <v>2</v>
      </c>
      <c r="M10" s="2">
        <f t="shared" si="5"/>
        <v>3</v>
      </c>
    </row>
    <row r="11" spans="1:16" ht="30" customHeight="1" x14ac:dyDescent="0.3">
      <c r="C11" s="68" t="s">
        <v>160</v>
      </c>
      <c r="D11" s="66"/>
      <c r="E11" s="66"/>
      <c r="F11" s="66"/>
      <c r="G11" s="2">
        <f t="shared" si="0"/>
        <v>0</v>
      </c>
      <c r="H11" s="2" t="str">
        <f t="shared" si="1"/>
        <v>artículos de uso diario son accesibles?</v>
      </c>
      <c r="I11" s="2">
        <f t="shared" si="2"/>
        <v>0</v>
      </c>
      <c r="J11" s="2">
        <f t="shared" si="3"/>
        <v>0</v>
      </c>
      <c r="K11" s="2" t="s">
        <v>102</v>
      </c>
      <c r="L11" s="2" t="str">
        <f t="shared" si="4"/>
        <v/>
      </c>
      <c r="M11" s="2" t="str">
        <f t="shared" si="5"/>
        <v/>
      </c>
    </row>
    <row r="12" spans="1:16" ht="30" customHeight="1" x14ac:dyDescent="0.3">
      <c r="C12" s="68" t="s">
        <v>159</v>
      </c>
      <c r="D12" s="66"/>
      <c r="E12" s="66"/>
      <c r="F12" s="66"/>
      <c r="G12" s="2">
        <f t="shared" si="0"/>
        <v>0</v>
      </c>
      <c r="H12" s="2" t="str">
        <f t="shared" si="1"/>
        <v>Hay un control de mantenimiento que no haya fugas de aire, agua, aceite o pérdida de energía?</v>
      </c>
      <c r="I12" s="2">
        <f t="shared" si="2"/>
        <v>0</v>
      </c>
      <c r="J12" s="2">
        <f t="shared" si="3"/>
        <v>0</v>
      </c>
      <c r="K12" s="2" t="s">
        <v>102</v>
      </c>
      <c r="L12" s="2" t="str">
        <f t="shared" si="4"/>
        <v/>
      </c>
      <c r="M12" s="2" t="str">
        <f t="shared" si="5"/>
        <v/>
      </c>
    </row>
    <row r="13" spans="1:16" ht="30" customHeight="1" x14ac:dyDescent="0.3">
      <c r="C13" s="68" t="s">
        <v>161</v>
      </c>
      <c r="D13" s="66"/>
      <c r="E13" s="66"/>
      <c r="F13" s="66"/>
      <c r="G13" s="2">
        <f t="shared" si="0"/>
        <v>0</v>
      </c>
      <c r="H13" s="2" t="str">
        <f t="shared" si="1"/>
        <v>Hay diagrama de flujo para la eliminación de productos químicos?</v>
      </c>
      <c r="I13" s="2">
        <f t="shared" si="2"/>
        <v>0</v>
      </c>
      <c r="J13" s="2">
        <f t="shared" si="3"/>
        <v>0</v>
      </c>
      <c r="K13" s="2" t="s">
        <v>102</v>
      </c>
      <c r="L13" s="2" t="str">
        <f t="shared" si="4"/>
        <v/>
      </c>
      <c r="M13" s="2" t="str">
        <f t="shared" si="5"/>
        <v/>
      </c>
    </row>
    <row r="14" spans="1:16" ht="30" customHeight="1" x14ac:dyDescent="0.3">
      <c r="C14" s="68" t="s">
        <v>162</v>
      </c>
      <c r="D14" s="66"/>
      <c r="E14" s="66"/>
      <c r="F14" s="66"/>
      <c r="G14" s="2">
        <f t="shared" si="0"/>
        <v>0</v>
      </c>
      <c r="H14" s="2" t="str">
        <f t="shared" si="1"/>
        <v>Información, notas y trabajos innecesarios se desechan o se almacenan correctamente?</v>
      </c>
      <c r="I14" s="2">
        <f t="shared" si="2"/>
        <v>0</v>
      </c>
      <c r="J14" s="2">
        <f t="shared" si="3"/>
        <v>0</v>
      </c>
      <c r="K14" s="2" t="s">
        <v>102</v>
      </c>
      <c r="L14" s="2" t="str">
        <f t="shared" si="4"/>
        <v/>
      </c>
      <c r="M14" s="2" t="str">
        <f t="shared" si="5"/>
        <v/>
      </c>
    </row>
    <row r="15" spans="1:16" ht="30" customHeight="1" x14ac:dyDescent="0.3">
      <c r="C15" s="68"/>
      <c r="D15" s="66"/>
      <c r="E15" s="66"/>
      <c r="F15" s="66"/>
      <c r="G15" s="2">
        <f t="shared" si="0"/>
        <v>0</v>
      </c>
      <c r="H15" s="2">
        <f t="shared" si="1"/>
        <v>0</v>
      </c>
      <c r="I15" s="2">
        <f t="shared" si="2"/>
        <v>0</v>
      </c>
      <c r="J15" s="2">
        <f t="shared" si="3"/>
        <v>0</v>
      </c>
      <c r="K15" s="2" t="s">
        <v>102</v>
      </c>
      <c r="L15" s="2" t="str">
        <f t="shared" si="4"/>
        <v/>
      </c>
      <c r="M15" s="2" t="str">
        <f t="shared" si="5"/>
        <v/>
      </c>
    </row>
    <row r="16" spans="1:16" ht="30" customHeight="1" x14ac:dyDescent="0.3">
      <c r="C16" s="68"/>
      <c r="D16" s="66"/>
      <c r="E16" s="66"/>
      <c r="F16" s="66"/>
      <c r="G16" s="2">
        <f t="shared" si="0"/>
        <v>0</v>
      </c>
      <c r="H16" s="2">
        <f t="shared" si="1"/>
        <v>0</v>
      </c>
      <c r="I16" s="2">
        <f t="shared" si="2"/>
        <v>0</v>
      </c>
      <c r="J16" s="2">
        <f t="shared" si="3"/>
        <v>0</v>
      </c>
      <c r="K16" s="2" t="s">
        <v>102</v>
      </c>
      <c r="L16" s="2" t="str">
        <f t="shared" si="4"/>
        <v/>
      </c>
      <c r="M16" s="2" t="str">
        <f t="shared" si="5"/>
        <v/>
      </c>
    </row>
    <row r="17" spans="1:14" ht="30" customHeight="1" thickBot="1" x14ac:dyDescent="0.35">
      <c r="C17" s="69"/>
      <c r="D17" s="66"/>
      <c r="E17" s="70"/>
      <c r="F17" s="70"/>
      <c r="G17" s="2">
        <f t="shared" si="0"/>
        <v>0</v>
      </c>
      <c r="H17" s="2">
        <f t="shared" si="1"/>
        <v>0</v>
      </c>
      <c r="I17" s="2">
        <f t="shared" si="2"/>
        <v>0</v>
      </c>
      <c r="J17" s="2">
        <f t="shared" si="3"/>
        <v>0</v>
      </c>
      <c r="K17" s="2" t="s">
        <v>102</v>
      </c>
      <c r="L17" s="2" t="str">
        <f t="shared" si="4"/>
        <v/>
      </c>
      <c r="M17" s="2" t="str">
        <f t="shared" si="5"/>
        <v/>
      </c>
    </row>
    <row r="18" spans="1:14" ht="30" customHeight="1" thickTop="1" thickBot="1" x14ac:dyDescent="0.35">
      <c r="C18" s="76" t="s">
        <v>81</v>
      </c>
      <c r="D18" s="77"/>
      <c r="E18" s="78"/>
      <c r="F18" s="23">
        <f>SUM(L8:L17)</f>
        <v>3</v>
      </c>
      <c r="G18" s="2">
        <f t="shared" si="0"/>
        <v>0</v>
      </c>
      <c r="H18" s="2" t="str">
        <f t="shared" si="1"/>
        <v>puntuación total</v>
      </c>
      <c r="I18" s="2">
        <f t="shared" si="2"/>
        <v>0</v>
      </c>
      <c r="J18" s="2">
        <f t="shared" si="3"/>
        <v>3</v>
      </c>
      <c r="L18" s="2">
        <f>SUM(L8:L17)</f>
        <v>3</v>
      </c>
      <c r="M18" s="2">
        <f>SUM(M8:M17)</f>
        <v>9</v>
      </c>
      <c r="N18" s="58">
        <f>L18/M18</f>
        <v>0.33333333333333331</v>
      </c>
    </row>
    <row r="19" spans="1:14" ht="30" customHeight="1" thickTop="1" thickBot="1" x14ac:dyDescent="0.35">
      <c r="C19" s="76" t="s">
        <v>82</v>
      </c>
      <c r="D19" s="77"/>
      <c r="E19" s="78"/>
      <c r="F19" s="29">
        <f>IFERROR(AVERAGE(L8:L17),0)</f>
        <v>1</v>
      </c>
      <c r="G19" s="2">
        <f t="shared" si="0"/>
        <v>0</v>
      </c>
      <c r="H19" s="2" t="str">
        <f t="shared" si="1"/>
        <v>puntuación</v>
      </c>
      <c r="I19" s="2">
        <f t="shared" si="2"/>
        <v>0</v>
      </c>
      <c r="J19" s="2">
        <f t="shared" si="3"/>
        <v>1</v>
      </c>
      <c r="M19" s="2" t="str">
        <f t="shared" si="5"/>
        <v/>
      </c>
    </row>
    <row r="20" spans="1:14" s="2" customFormat="1" ht="30" customHeight="1" thickTop="1" x14ac:dyDescent="0.3">
      <c r="A20" s="10"/>
      <c r="C20" s="53"/>
      <c r="E20" s="2" t="s">
        <v>177</v>
      </c>
      <c r="F20" s="2">
        <v>30</v>
      </c>
    </row>
    <row r="21" spans="1:14" s="2" customFormat="1" ht="30" customHeight="1" x14ac:dyDescent="0.3">
      <c r="A21" s="10"/>
      <c r="C21" s="2" t="s">
        <v>149</v>
      </c>
      <c r="D21" s="2">
        <v>0</v>
      </c>
      <c r="F21" s="2">
        <f>F18/F20</f>
        <v>0.1</v>
      </c>
    </row>
    <row r="22" spans="1:14" s="2" customFormat="1" ht="30" customHeight="1" x14ac:dyDescent="0.3">
      <c r="A22" s="10"/>
      <c r="C22" s="2" t="s">
        <v>150</v>
      </c>
      <c r="D22" s="2">
        <v>1</v>
      </c>
    </row>
    <row r="23" spans="1:14" s="2" customFormat="1" ht="30" customHeight="1" x14ac:dyDescent="0.3">
      <c r="A23" s="10"/>
      <c r="C23" s="2" t="s">
        <v>151</v>
      </c>
      <c r="D23" s="2">
        <v>2</v>
      </c>
    </row>
    <row r="24" spans="1:14" s="2" customFormat="1" ht="30" customHeight="1" x14ac:dyDescent="0.3">
      <c r="A24" s="10"/>
      <c r="C24" s="2" t="s">
        <v>152</v>
      </c>
      <c r="D24" s="2">
        <v>3</v>
      </c>
    </row>
    <row r="25" spans="1:14" ht="30" customHeight="1" x14ac:dyDescent="0.3"/>
    <row r="26" spans="1:14" ht="30" customHeight="1" x14ac:dyDescent="0.3"/>
    <row r="27" spans="1:14" ht="30" customHeight="1" x14ac:dyDescent="0.3"/>
    <row r="28" spans="1:14" ht="30" customHeight="1" x14ac:dyDescent="0.3"/>
    <row r="29" spans="1:14" ht="30" customHeight="1" x14ac:dyDescent="0.3"/>
    <row r="30" spans="1:14" ht="30" customHeight="1" x14ac:dyDescent="0.3"/>
    <row r="31" spans="1:14" ht="30" customHeight="1" x14ac:dyDescent="0.3"/>
    <row r="32" spans="1:14" ht="30" customHeight="1" x14ac:dyDescent="0.3"/>
    <row r="33" ht="30" customHeight="1" x14ac:dyDescent="0.3"/>
    <row r="34" ht="30" customHeight="1" x14ac:dyDescent="0.3"/>
    <row r="35" ht="30" customHeight="1" x14ac:dyDescent="0.3"/>
    <row r="36" ht="30" customHeight="1" x14ac:dyDescent="0.3"/>
    <row r="37" ht="30" customHeight="1" x14ac:dyDescent="0.3"/>
    <row r="38" ht="30" customHeight="1" x14ac:dyDescent="0.3"/>
    <row r="39" ht="30" customHeight="1" x14ac:dyDescent="0.3"/>
    <row r="40" ht="30" customHeight="1" x14ac:dyDescent="0.3"/>
    <row r="41" ht="30" customHeight="1" x14ac:dyDescent="0.3"/>
    <row r="42" ht="30" customHeight="1" x14ac:dyDescent="0.3"/>
    <row r="43" ht="30" customHeight="1" x14ac:dyDescent="0.3"/>
    <row r="44" ht="30" customHeight="1" x14ac:dyDescent="0.3"/>
    <row r="45" ht="30" customHeight="1" x14ac:dyDescent="0.3"/>
    <row r="46" x14ac:dyDescent="0.3"/>
    <row r="47" x14ac:dyDescent="0.3"/>
    <row r="48" x14ac:dyDescent="0.3"/>
    <row r="49" x14ac:dyDescent="0.3"/>
    <row r="50" x14ac:dyDescent="0.3"/>
    <row r="51" x14ac:dyDescent="0.3"/>
    <row r="52" x14ac:dyDescent="0.3"/>
    <row r="53" x14ac:dyDescent="0.3"/>
    <row r="54" x14ac:dyDescent="0.3"/>
    <row r="55" x14ac:dyDescent="0.3"/>
    <row r="56" x14ac:dyDescent="0.3"/>
    <row r="57" x14ac:dyDescent="0.3"/>
    <row r="58" x14ac:dyDescent="0.3"/>
    <row r="59" x14ac:dyDescent="0.3"/>
    <row r="60" x14ac:dyDescent="0.3"/>
    <row r="61" x14ac:dyDescent="0.3"/>
    <row r="62" x14ac:dyDescent="0.3"/>
    <row r="63" x14ac:dyDescent="0.3"/>
    <row r="64" x14ac:dyDescent="0.3"/>
    <row r="65" x14ac:dyDescent="0.3"/>
    <row r="66" x14ac:dyDescent="0.3"/>
    <row r="67" x14ac:dyDescent="0.3"/>
    <row r="68" x14ac:dyDescent="0.3"/>
    <row r="69" x14ac:dyDescent="0.3"/>
    <row r="70" x14ac:dyDescent="0.3"/>
    <row r="71" x14ac:dyDescent="0.3"/>
    <row r="72" x14ac:dyDescent="0.3"/>
    <row r="73" x14ac:dyDescent="0.3"/>
    <row r="74" x14ac:dyDescent="0.3"/>
    <row r="75" x14ac:dyDescent="0.3"/>
    <row r="76" x14ac:dyDescent="0.3"/>
    <row r="77" x14ac:dyDescent="0.3"/>
    <row r="78" x14ac:dyDescent="0.3"/>
    <row r="79" x14ac:dyDescent="0.3"/>
    <row r="80" x14ac:dyDescent="0.3"/>
    <row r="81" x14ac:dyDescent="0.3"/>
    <row r="82" x14ac:dyDescent="0.3"/>
    <row r="83" x14ac:dyDescent="0.3"/>
    <row r="84" x14ac:dyDescent="0.3"/>
    <row r="85" x14ac:dyDescent="0.3"/>
    <row r="86" x14ac:dyDescent="0.3"/>
    <row r="87" x14ac:dyDescent="0.3"/>
    <row r="88" x14ac:dyDescent="0.3"/>
    <row r="89" x14ac:dyDescent="0.3"/>
    <row r="90" x14ac:dyDescent="0.3"/>
    <row r="91" x14ac:dyDescent="0.3"/>
    <row r="92" x14ac:dyDescent="0.3"/>
    <row r="93" x14ac:dyDescent="0.3"/>
    <row r="94" x14ac:dyDescent="0.3"/>
    <row r="95" x14ac:dyDescent="0.3"/>
    <row r="96" x14ac:dyDescent="0.3"/>
    <row r="97" x14ac:dyDescent="0.3"/>
    <row r="98" x14ac:dyDescent="0.3"/>
    <row r="99" x14ac:dyDescent="0.3"/>
    <row r="100" x14ac:dyDescent="0.3"/>
    <row r="101" x14ac:dyDescent="0.3"/>
    <row r="102" x14ac:dyDescent="0.3"/>
    <row r="103" x14ac:dyDescent="0.3"/>
    <row r="104" x14ac:dyDescent="0.3"/>
    <row r="105" x14ac:dyDescent="0.3"/>
    <row r="106" x14ac:dyDescent="0.3"/>
    <row r="107" x14ac:dyDescent="0.3"/>
    <row r="108" x14ac:dyDescent="0.3"/>
    <row r="109" x14ac:dyDescent="0.3"/>
    <row r="110" x14ac:dyDescent="0.3"/>
  </sheetData>
  <sheetProtection algorithmName="SHA-512" hashValue="PHXxvpUbPfDaoBry45eGZZuNX7nObFqmfjWkWrIjZurOT1khE4MrZ01jEFFYJhsiM7Yd5TW2gkIf++UicXn8VQ==" saltValue="BeR7OuhDAm2TbSlMt0VOkQ==" spinCount="100000" sheet="1" objects="1" scenarios="1" formatCells="0" formatColumns="0" formatRows="0" selectLockedCells="1"/>
  <mergeCells count="3">
    <mergeCell ref="C19:E19"/>
    <mergeCell ref="C18:E18"/>
    <mergeCell ref="C6:F6"/>
  </mergeCells>
  <conditionalFormatting sqref="F8:F17">
    <cfRule type="containsText" dxfId="36" priority="1" operator="containsText" text="mal">
      <formula>NOT(ISERROR(SEARCH("mal",F8)))</formula>
    </cfRule>
    <cfRule type="containsText" dxfId="35" priority="2" operator="containsText" text="acima">
      <formula>NOT(ISERROR(SEARCH("acima",F8)))</formula>
    </cfRule>
    <cfRule type="containsText" dxfId="34" priority="3" operator="containsText" text="Não">
      <formula>NOT(ISERROR(SEARCH("Não",F8)))</formula>
    </cfRule>
  </conditionalFormatting>
  <dataValidations count="2">
    <dataValidation type="list" allowBlank="1" showInputMessage="1" showErrorMessage="1" sqref="F8:F17" xr:uid="{00000000-0002-0000-0200-000001000000}">
      <formula1>$C$21:$C$24</formula1>
    </dataValidation>
    <dataValidation type="list" allowBlank="1" showInputMessage="1" showErrorMessage="1" sqref="D8:D17" xr:uid="{A0D29A0C-5767-46B8-8200-DD4C8696F84B}">
      <formula1>"Diario,Semanal,Mensual"</formula1>
    </dataValidation>
  </dataValidations>
  <pageMargins left="0.511811024" right="0.511811024" top="0.78740157499999996" bottom="0.78740157499999996" header="0.31496062000000002" footer="0.31496062000000002"/>
  <pageSetup paperSize="9" orientation="landscape" horizontalDpi="0" verticalDpi="0"/>
  <headerFooter>
    <oddFooter>&amp;C_x000D_&amp;1#&amp;"Calibri"&amp;9&amp;KFFFF00 Wiwynn Confidential</oddFooter>
  </headerFooter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2000000}">
          <x14:formula1>
            <xm:f>'CAD-A'!$C$7:$C$57</xm:f>
          </x14:formula1>
          <xm:sqref>E8:E17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10"/>
  <sheetViews>
    <sheetView showGridLines="0" topLeftCell="A2" zoomScale="90" zoomScaleNormal="90" workbookViewId="0">
      <selection activeCell="C8" sqref="C8"/>
    </sheetView>
  </sheetViews>
  <sheetFormatPr defaultColWidth="8.88671875" defaultRowHeight="15" customHeight="1" zeroHeight="1" x14ac:dyDescent="0.3"/>
  <cols>
    <col min="1" max="1" width="27.6640625" style="1" customWidth="1"/>
    <col min="2" max="2" width="3.88671875" customWidth="1"/>
    <col min="3" max="3" width="77.44140625" style="20" customWidth="1"/>
    <col min="4" max="4" width="25.109375" customWidth="1"/>
    <col min="5" max="5" width="26.6640625" customWidth="1"/>
    <col min="6" max="6" width="33.33203125" customWidth="1"/>
    <col min="7" max="16" width="8.88671875" style="2"/>
  </cols>
  <sheetData>
    <row r="1" spans="1:16" s="63" customFormat="1" ht="44.25" customHeight="1" x14ac:dyDescent="0.3">
      <c r="C1" s="64" t="s">
        <v>192</v>
      </c>
      <c r="E1" s="65"/>
      <c r="F1" s="65"/>
    </row>
    <row r="2" spans="1:16" s="4" customFormat="1" ht="34.200000000000003" customHeight="1" x14ac:dyDescent="0.45">
      <c r="A2" s="1"/>
      <c r="C2" s="18" t="s">
        <v>28</v>
      </c>
      <c r="D2" s="5"/>
      <c r="E2" s="5"/>
      <c r="F2" s="5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6" s="4" customFormat="1" ht="21.6" customHeight="1" x14ac:dyDescent="0.3">
      <c r="A3" s="1"/>
      <c r="C3" s="19"/>
      <c r="G3" s="52"/>
      <c r="H3" s="52"/>
      <c r="I3" s="52"/>
      <c r="J3" s="52"/>
      <c r="K3" s="52"/>
      <c r="L3" s="52"/>
      <c r="M3" s="52"/>
      <c r="N3" s="52"/>
      <c r="O3" s="52"/>
      <c r="P3" s="52"/>
    </row>
    <row r="4" spans="1:16" s="4" customFormat="1" ht="21.6" customHeight="1" x14ac:dyDescent="0.3">
      <c r="A4" s="1"/>
      <c r="C4" s="19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16" ht="30" customHeight="1" thickBot="1" x14ac:dyDescent="0.35"/>
    <row r="6" spans="1:16" ht="30" customHeight="1" thickTop="1" thickBot="1" x14ac:dyDescent="0.35">
      <c r="C6" s="79" t="s">
        <v>67</v>
      </c>
      <c r="D6" s="80"/>
      <c r="E6" s="80"/>
      <c r="F6" s="81"/>
      <c r="G6" s="2">
        <f t="shared" ref="G6:G19" si="0">D6</f>
        <v>0</v>
      </c>
      <c r="H6" s="2" t="str">
        <f t="shared" ref="H6:H19" si="1">C6</f>
        <v>SEITON: ORGANIZACIÓN Sentido</v>
      </c>
      <c r="I6" s="2">
        <f t="shared" ref="I6:J19" si="2">E6</f>
        <v>0</v>
      </c>
      <c r="J6" s="2">
        <f t="shared" si="2"/>
        <v>0</v>
      </c>
    </row>
    <row r="7" spans="1:16" ht="36" customHeight="1" thickTop="1" thickBot="1" x14ac:dyDescent="0.35">
      <c r="C7" s="21" t="s">
        <v>65</v>
      </c>
      <c r="D7" s="21" t="s">
        <v>130</v>
      </c>
      <c r="E7" s="16" t="s">
        <v>64</v>
      </c>
      <c r="F7" s="16" t="s">
        <v>131</v>
      </c>
      <c r="G7" s="2" t="str">
        <f t="shared" si="0"/>
        <v>frecuencia de verificación</v>
      </c>
      <c r="H7" s="2" t="str">
        <f t="shared" si="1"/>
        <v>artículo</v>
      </c>
      <c r="I7" s="2" t="str">
        <f t="shared" si="2"/>
        <v>responsable</v>
      </c>
      <c r="J7" s="2" t="str">
        <f t="shared" si="2"/>
        <v>A medida que el artículo se hace en la empresa</v>
      </c>
    </row>
    <row r="8" spans="1:16" ht="30" customHeight="1" thickTop="1" x14ac:dyDescent="0.3">
      <c r="C8" s="60" t="s">
        <v>163</v>
      </c>
      <c r="D8" s="59" t="s">
        <v>189</v>
      </c>
      <c r="E8" s="59" t="s">
        <v>55</v>
      </c>
      <c r="F8" s="59" t="s">
        <v>151</v>
      </c>
      <c r="G8" s="2" t="str">
        <f t="shared" si="0"/>
        <v>Diario</v>
      </c>
      <c r="H8" s="2" t="str">
        <f t="shared" si="1"/>
        <v>Hay materiales de todo el lugar de trabajo?</v>
      </c>
      <c r="I8" s="2" t="str">
        <f t="shared" si="2"/>
        <v>Rafael Ávila</v>
      </c>
      <c r="J8" s="2" t="str">
        <f t="shared" si="2"/>
        <v>Se lleva a cabo como se esperaba</v>
      </c>
      <c r="K8" s="2" t="s">
        <v>103</v>
      </c>
      <c r="L8" s="2">
        <f>IFERROR(VLOOKUP(F8,$C$21:$D$24,2,FALSE),"")</f>
        <v>2</v>
      </c>
      <c r="M8" s="2">
        <f>IF(L8="","",3)</f>
        <v>3</v>
      </c>
    </row>
    <row r="9" spans="1:16" ht="30" customHeight="1" x14ac:dyDescent="0.3">
      <c r="C9" s="60" t="s">
        <v>153</v>
      </c>
      <c r="D9" s="59" t="s">
        <v>188</v>
      </c>
      <c r="E9" s="59" t="s">
        <v>56</v>
      </c>
      <c r="F9" s="59" t="s">
        <v>150</v>
      </c>
      <c r="G9" s="2" t="str">
        <f t="shared" si="0"/>
        <v>Semanal</v>
      </c>
      <c r="H9" s="2" t="str">
        <f t="shared" si="1"/>
        <v>Los materiales son bien abastecido y tener una identificación?</v>
      </c>
      <c r="I9" s="2" t="str">
        <f t="shared" si="2"/>
        <v>Filippo Ghermandi</v>
      </c>
      <c r="J9" s="2" t="str">
        <f t="shared" si="2"/>
        <v>Está mal hecho</v>
      </c>
      <c r="K9" s="2" t="s">
        <v>103</v>
      </c>
      <c r="L9" s="2">
        <f t="shared" ref="L9:L17" si="3">IFERROR(VLOOKUP(F9,$C$21:$D$24,2,FALSE),"")</f>
        <v>1</v>
      </c>
      <c r="M9" s="2">
        <f t="shared" ref="M9:M19" si="4">IF(L9="","",3)</f>
        <v>3</v>
      </c>
    </row>
    <row r="10" spans="1:16" ht="30" customHeight="1" x14ac:dyDescent="0.3">
      <c r="C10" s="60" t="s">
        <v>164</v>
      </c>
      <c r="D10" s="59" t="s">
        <v>187</v>
      </c>
      <c r="E10" s="59" t="s">
        <v>61</v>
      </c>
      <c r="F10" s="59" t="s">
        <v>152</v>
      </c>
      <c r="G10" s="2" t="str">
        <f t="shared" si="0"/>
        <v>Mensual</v>
      </c>
      <c r="H10" s="2" t="str">
        <f t="shared" si="1"/>
        <v>Los materiales tienen fácil acceso?</v>
      </c>
      <c r="I10" s="2" t="str">
        <f t="shared" si="2"/>
        <v>Daniel Pereira</v>
      </c>
      <c r="J10" s="2" t="str">
        <f t="shared" si="2"/>
        <v>Se hace por encima de las expectativas</v>
      </c>
      <c r="K10" s="2" t="s">
        <v>103</v>
      </c>
      <c r="L10" s="2">
        <f t="shared" si="3"/>
        <v>3</v>
      </c>
      <c r="M10" s="2">
        <f t="shared" si="4"/>
        <v>3</v>
      </c>
    </row>
    <row r="11" spans="1:16" ht="30" customHeight="1" x14ac:dyDescent="0.3">
      <c r="C11" s="68" t="s">
        <v>148</v>
      </c>
      <c r="D11" s="66"/>
      <c r="E11" s="66"/>
      <c r="F11" s="66"/>
      <c r="G11" s="2">
        <f t="shared" si="0"/>
        <v>0</v>
      </c>
      <c r="H11" s="2" t="str">
        <f t="shared" si="1"/>
        <v>El patrón de organización tiene en los intercambios de giro?</v>
      </c>
      <c r="I11" s="2">
        <f t="shared" si="2"/>
        <v>0</v>
      </c>
      <c r="J11" s="2">
        <f t="shared" si="2"/>
        <v>0</v>
      </c>
      <c r="K11" s="2" t="s">
        <v>103</v>
      </c>
      <c r="L11" s="2" t="str">
        <f t="shared" si="3"/>
        <v/>
      </c>
      <c r="M11" s="2" t="str">
        <f t="shared" si="4"/>
        <v/>
      </c>
    </row>
    <row r="12" spans="1:16" ht="30" customHeight="1" x14ac:dyDescent="0.3">
      <c r="C12" s="68" t="s">
        <v>165</v>
      </c>
      <c r="D12" s="66"/>
      <c r="E12" s="66"/>
      <c r="F12" s="66"/>
      <c r="G12" s="2">
        <f t="shared" si="0"/>
        <v>0</v>
      </c>
      <c r="H12" s="2" t="str">
        <f t="shared" si="1"/>
        <v>se organiza el entorno de trabajo?</v>
      </c>
      <c r="I12" s="2">
        <f t="shared" si="2"/>
        <v>0</v>
      </c>
      <c r="J12" s="2">
        <f t="shared" si="2"/>
        <v>0</v>
      </c>
      <c r="K12" s="2" t="s">
        <v>103</v>
      </c>
      <c r="L12" s="2" t="str">
        <f t="shared" si="3"/>
        <v/>
      </c>
      <c r="M12" s="2" t="str">
        <f t="shared" si="4"/>
        <v/>
      </c>
    </row>
    <row r="13" spans="1:16" ht="30" customHeight="1" x14ac:dyDescent="0.3">
      <c r="C13" s="68" t="s">
        <v>71</v>
      </c>
      <c r="D13" s="66"/>
      <c r="E13" s="66"/>
      <c r="F13" s="66"/>
      <c r="G13" s="2">
        <f t="shared" si="0"/>
        <v>0</v>
      </c>
      <c r="H13" s="2" t="str">
        <f t="shared" si="1"/>
        <v>se organizan los archivos y documentos?</v>
      </c>
      <c r="I13" s="2">
        <f t="shared" si="2"/>
        <v>0</v>
      </c>
      <c r="J13" s="2">
        <f t="shared" si="2"/>
        <v>0</v>
      </c>
      <c r="K13" s="2" t="s">
        <v>103</v>
      </c>
      <c r="L13" s="2" t="str">
        <f t="shared" si="3"/>
        <v/>
      </c>
      <c r="M13" s="2" t="str">
        <f t="shared" si="4"/>
        <v/>
      </c>
    </row>
    <row r="14" spans="1:16" ht="30" customHeight="1" x14ac:dyDescent="0.3">
      <c r="C14" s="68" t="s">
        <v>72</v>
      </c>
      <c r="D14" s="66"/>
      <c r="E14" s="66"/>
      <c r="F14" s="66"/>
      <c r="G14" s="2">
        <f t="shared" si="0"/>
        <v>0</v>
      </c>
      <c r="H14" s="2" t="str">
        <f t="shared" si="1"/>
        <v>Hay flujos establecidos para las actividades de la zona?</v>
      </c>
      <c r="I14" s="2">
        <f t="shared" si="2"/>
        <v>0</v>
      </c>
      <c r="J14" s="2">
        <f t="shared" si="2"/>
        <v>0</v>
      </c>
      <c r="K14" s="2" t="s">
        <v>103</v>
      </c>
      <c r="L14" s="2" t="str">
        <f t="shared" si="3"/>
        <v/>
      </c>
      <c r="M14" s="2" t="str">
        <f t="shared" si="4"/>
        <v/>
      </c>
    </row>
    <row r="15" spans="1:16" ht="30" customHeight="1" x14ac:dyDescent="0.3">
      <c r="C15" s="68" t="s">
        <v>166</v>
      </c>
      <c r="D15" s="66"/>
      <c r="E15" s="66"/>
      <c r="F15" s="66"/>
      <c r="G15" s="2">
        <f t="shared" si="0"/>
        <v>0</v>
      </c>
      <c r="H15" s="2" t="str">
        <f t="shared" si="1"/>
        <v>La comunicación interna de los miembros está bien organizado?</v>
      </c>
      <c r="I15" s="2">
        <f t="shared" si="2"/>
        <v>0</v>
      </c>
      <c r="J15" s="2">
        <f t="shared" si="2"/>
        <v>0</v>
      </c>
      <c r="K15" s="2" t="s">
        <v>103</v>
      </c>
      <c r="L15" s="2" t="str">
        <f t="shared" si="3"/>
        <v/>
      </c>
      <c r="M15" s="2" t="str">
        <f t="shared" si="4"/>
        <v/>
      </c>
    </row>
    <row r="16" spans="1:16" ht="30" customHeight="1" x14ac:dyDescent="0.3">
      <c r="C16" s="68" t="s">
        <v>73</v>
      </c>
      <c r="D16" s="66"/>
      <c r="E16" s="66"/>
      <c r="F16" s="66"/>
      <c r="G16" s="2">
        <f t="shared" si="0"/>
        <v>0</v>
      </c>
      <c r="H16" s="2" t="str">
        <f t="shared" si="1"/>
        <v>áreas de tráfico son claras?</v>
      </c>
      <c r="I16" s="2">
        <f t="shared" si="2"/>
        <v>0</v>
      </c>
      <c r="J16" s="2">
        <f t="shared" si="2"/>
        <v>0</v>
      </c>
      <c r="K16" s="2" t="s">
        <v>103</v>
      </c>
      <c r="L16" s="2" t="str">
        <f t="shared" si="3"/>
        <v/>
      </c>
      <c r="M16" s="2" t="str">
        <f t="shared" si="4"/>
        <v/>
      </c>
    </row>
    <row r="17" spans="1:14" ht="30" customHeight="1" thickBot="1" x14ac:dyDescent="0.35">
      <c r="C17" s="68"/>
      <c r="D17" s="66"/>
      <c r="E17" s="70"/>
      <c r="F17" s="70"/>
      <c r="G17" s="2">
        <f t="shared" si="0"/>
        <v>0</v>
      </c>
      <c r="H17" s="2">
        <f t="shared" si="1"/>
        <v>0</v>
      </c>
      <c r="I17" s="2">
        <f t="shared" si="2"/>
        <v>0</v>
      </c>
      <c r="J17" s="2">
        <f t="shared" si="2"/>
        <v>0</v>
      </c>
      <c r="K17" s="2" t="s">
        <v>103</v>
      </c>
      <c r="L17" s="2" t="str">
        <f t="shared" si="3"/>
        <v/>
      </c>
      <c r="M17" s="2" t="str">
        <f t="shared" si="4"/>
        <v/>
      </c>
    </row>
    <row r="18" spans="1:14" ht="30" customHeight="1" thickTop="1" thickBot="1" x14ac:dyDescent="0.35">
      <c r="C18" s="82" t="s">
        <v>81</v>
      </c>
      <c r="D18" s="82"/>
      <c r="E18" s="82"/>
      <c r="F18" s="23">
        <f>SUM(L8:L17)</f>
        <v>6</v>
      </c>
      <c r="G18" s="2">
        <f t="shared" si="0"/>
        <v>0</v>
      </c>
      <c r="H18" s="2" t="str">
        <f t="shared" si="1"/>
        <v>puntuación total</v>
      </c>
      <c r="I18" s="2">
        <f t="shared" si="2"/>
        <v>0</v>
      </c>
      <c r="J18" s="2">
        <f t="shared" si="2"/>
        <v>6</v>
      </c>
      <c r="L18" s="2">
        <f>SUM(L8:L17)</f>
        <v>6</v>
      </c>
      <c r="M18" s="2">
        <f>SUM(M8:M17)</f>
        <v>9</v>
      </c>
      <c r="N18" s="58">
        <f>L18/M18</f>
        <v>0.66666666666666663</v>
      </c>
    </row>
    <row r="19" spans="1:14" ht="30" customHeight="1" thickTop="1" thickBot="1" x14ac:dyDescent="0.35">
      <c r="C19" s="82" t="s">
        <v>82</v>
      </c>
      <c r="D19" s="82"/>
      <c r="E19" s="82"/>
      <c r="F19" s="29">
        <f>IFERROR(AVERAGE(L8:L17),0)</f>
        <v>2</v>
      </c>
      <c r="G19" s="2">
        <f t="shared" si="0"/>
        <v>0</v>
      </c>
      <c r="H19" s="2" t="str">
        <f t="shared" si="1"/>
        <v>puntuación</v>
      </c>
      <c r="I19" s="2">
        <f t="shared" si="2"/>
        <v>0</v>
      </c>
      <c r="J19" s="2">
        <f t="shared" si="2"/>
        <v>2</v>
      </c>
      <c r="M19" s="2" t="str">
        <f t="shared" si="4"/>
        <v/>
      </c>
    </row>
    <row r="20" spans="1:14" s="2" customFormat="1" ht="30" customHeight="1" thickTop="1" x14ac:dyDescent="0.3">
      <c r="A20" s="10"/>
      <c r="C20" s="53"/>
      <c r="E20" s="2" t="s">
        <v>177</v>
      </c>
      <c r="F20" s="2">
        <v>30</v>
      </c>
    </row>
    <row r="21" spans="1:14" s="2" customFormat="1" ht="30" customHeight="1" x14ac:dyDescent="0.3">
      <c r="A21" s="10"/>
      <c r="C21" s="2" t="s">
        <v>149</v>
      </c>
      <c r="D21" s="2">
        <v>0</v>
      </c>
      <c r="F21" s="2">
        <f>F18/F20</f>
        <v>0.2</v>
      </c>
    </row>
    <row r="22" spans="1:14" s="2" customFormat="1" ht="30" customHeight="1" x14ac:dyDescent="0.3">
      <c r="A22" s="10"/>
      <c r="C22" s="2" t="s">
        <v>150</v>
      </c>
      <c r="D22" s="2">
        <v>1</v>
      </c>
    </row>
    <row r="23" spans="1:14" s="2" customFormat="1" ht="30" customHeight="1" x14ac:dyDescent="0.3">
      <c r="A23" s="10"/>
      <c r="C23" s="2" t="s">
        <v>151</v>
      </c>
      <c r="D23" s="2">
        <v>2</v>
      </c>
    </row>
    <row r="24" spans="1:14" s="2" customFormat="1" ht="30" customHeight="1" x14ac:dyDescent="0.3">
      <c r="A24" s="10"/>
      <c r="C24" s="2" t="s">
        <v>152</v>
      </c>
      <c r="D24" s="2">
        <v>3</v>
      </c>
    </row>
    <row r="25" spans="1:14" ht="30" customHeight="1" x14ac:dyDescent="0.3"/>
    <row r="26" spans="1:14" ht="30" customHeight="1" x14ac:dyDescent="0.3"/>
    <row r="27" spans="1:14" ht="30" customHeight="1" x14ac:dyDescent="0.3"/>
    <row r="28" spans="1:14" ht="30" customHeight="1" x14ac:dyDescent="0.3"/>
    <row r="29" spans="1:14" ht="30" customHeight="1" x14ac:dyDescent="0.3"/>
    <row r="30" spans="1:14" ht="30" customHeight="1" x14ac:dyDescent="0.3"/>
    <row r="31" spans="1:14" ht="15" customHeight="1" x14ac:dyDescent="0.3"/>
    <row r="32" spans="1:14" ht="15" customHeight="1" x14ac:dyDescent="0.3"/>
    <row r="33" ht="15" customHeight="1" x14ac:dyDescent="0.3"/>
    <row r="34" ht="15" customHeight="1" x14ac:dyDescent="0.3"/>
    <row r="35" ht="15" customHeight="1" x14ac:dyDescent="0.3"/>
    <row r="36" ht="15" customHeight="1" x14ac:dyDescent="0.3"/>
    <row r="37" ht="15" customHeight="1" x14ac:dyDescent="0.3"/>
    <row r="38" ht="15" customHeight="1" x14ac:dyDescent="0.3"/>
    <row r="39" ht="15" customHeight="1" x14ac:dyDescent="0.3"/>
    <row r="40" ht="15" customHeight="1" x14ac:dyDescent="0.3"/>
    <row r="41" ht="15" customHeight="1" x14ac:dyDescent="0.3"/>
    <row r="42" ht="15" customHeight="1" x14ac:dyDescent="0.3"/>
    <row r="43" ht="15" customHeight="1" x14ac:dyDescent="0.3"/>
    <row r="44" ht="15" customHeight="1" x14ac:dyDescent="0.3"/>
    <row r="45" ht="15" customHeight="1" x14ac:dyDescent="0.3"/>
    <row r="46" ht="15" customHeight="1" x14ac:dyDescent="0.3"/>
    <row r="47" ht="15" customHeight="1" x14ac:dyDescent="0.3"/>
    <row r="48" ht="15" customHeight="1" x14ac:dyDescent="0.3"/>
    <row r="49" ht="15" customHeight="1" x14ac:dyDescent="0.3"/>
    <row r="50" ht="15" customHeight="1" x14ac:dyDescent="0.3"/>
    <row r="51" ht="15" customHeight="1" x14ac:dyDescent="0.3"/>
    <row r="52" ht="15" customHeight="1" x14ac:dyDescent="0.3"/>
    <row r="53" ht="15" customHeight="1" x14ac:dyDescent="0.3"/>
    <row r="54" ht="15" customHeight="1" x14ac:dyDescent="0.3"/>
    <row r="55" ht="15" customHeight="1" x14ac:dyDescent="0.3"/>
    <row r="56" ht="15" customHeight="1" x14ac:dyDescent="0.3"/>
    <row r="57" ht="15" customHeight="1" x14ac:dyDescent="0.3"/>
    <row r="58" ht="15" customHeight="1" x14ac:dyDescent="0.3"/>
    <row r="59" ht="15" customHeight="1" x14ac:dyDescent="0.3"/>
    <row r="60" ht="15" customHeight="1" x14ac:dyDescent="0.3"/>
    <row r="61" ht="15" customHeight="1" x14ac:dyDescent="0.3"/>
    <row r="62" ht="15" customHeight="1" x14ac:dyDescent="0.3"/>
    <row r="63" ht="15" customHeight="1" x14ac:dyDescent="0.3"/>
    <row r="64" ht="15" customHeight="1" x14ac:dyDescent="0.3"/>
    <row r="65" ht="15" customHeight="1" x14ac:dyDescent="0.3"/>
    <row r="66" ht="15" customHeight="1" x14ac:dyDescent="0.3"/>
    <row r="67" ht="15" customHeight="1" x14ac:dyDescent="0.3"/>
    <row r="68" ht="15" customHeight="1" x14ac:dyDescent="0.3"/>
    <row r="69" ht="15" customHeight="1" x14ac:dyDescent="0.3"/>
    <row r="70" ht="15" customHeight="1" x14ac:dyDescent="0.3"/>
    <row r="71" ht="15" customHeight="1" x14ac:dyDescent="0.3"/>
    <row r="72" ht="15" customHeight="1" x14ac:dyDescent="0.3"/>
    <row r="73" ht="15" customHeight="1" x14ac:dyDescent="0.3"/>
    <row r="74" ht="15" customHeight="1" x14ac:dyDescent="0.3"/>
    <row r="75" ht="15" customHeight="1" x14ac:dyDescent="0.3"/>
    <row r="76" ht="15" customHeight="1" x14ac:dyDescent="0.3"/>
    <row r="77" ht="15" customHeight="1" x14ac:dyDescent="0.3"/>
    <row r="78" ht="15" customHeight="1" x14ac:dyDescent="0.3"/>
    <row r="79" ht="15" customHeight="1" x14ac:dyDescent="0.3"/>
    <row r="80" ht="15" customHeight="1" x14ac:dyDescent="0.3"/>
    <row r="81" ht="15" customHeight="1" x14ac:dyDescent="0.3"/>
    <row r="82" ht="15" customHeight="1" x14ac:dyDescent="0.3"/>
    <row r="83" ht="15" customHeight="1" x14ac:dyDescent="0.3"/>
    <row r="84" ht="15" customHeight="1" x14ac:dyDescent="0.3"/>
    <row r="85" ht="15" customHeight="1" x14ac:dyDescent="0.3"/>
    <row r="86" ht="15" customHeight="1" x14ac:dyDescent="0.3"/>
    <row r="87" ht="15" customHeight="1" x14ac:dyDescent="0.3"/>
    <row r="88" ht="15" customHeight="1" x14ac:dyDescent="0.3"/>
    <row r="89" ht="15" customHeight="1" x14ac:dyDescent="0.3"/>
    <row r="90" ht="15" customHeight="1" x14ac:dyDescent="0.3"/>
    <row r="91" ht="15" customHeight="1" x14ac:dyDescent="0.3"/>
    <row r="92" ht="15" customHeight="1" x14ac:dyDescent="0.3"/>
    <row r="93" ht="15" customHeight="1" x14ac:dyDescent="0.3"/>
    <row r="94" ht="15" customHeight="1" x14ac:dyDescent="0.3"/>
    <row r="95" ht="15" customHeight="1" x14ac:dyDescent="0.3"/>
    <row r="96" ht="15" customHeight="1" x14ac:dyDescent="0.3"/>
    <row r="97" ht="15" customHeight="1" x14ac:dyDescent="0.3"/>
    <row r="98" ht="15" customHeight="1" x14ac:dyDescent="0.3"/>
    <row r="99" ht="15" customHeight="1" x14ac:dyDescent="0.3"/>
    <row r="100" ht="15" customHeight="1" x14ac:dyDescent="0.3"/>
    <row r="101" ht="15" customHeight="1" x14ac:dyDescent="0.3"/>
    <row r="102" ht="15" customHeight="1" x14ac:dyDescent="0.3"/>
    <row r="103" ht="15" customHeight="1" x14ac:dyDescent="0.3"/>
    <row r="104" ht="15" customHeight="1" x14ac:dyDescent="0.3"/>
    <row r="105" ht="15" customHeight="1" x14ac:dyDescent="0.3"/>
    <row r="106" ht="15" customHeight="1" x14ac:dyDescent="0.3"/>
    <row r="107" ht="15" customHeight="1" x14ac:dyDescent="0.3"/>
    <row r="108" ht="15" customHeight="1" x14ac:dyDescent="0.3"/>
    <row r="109" ht="15" customHeight="1" x14ac:dyDescent="0.3"/>
    <row r="110" ht="15" customHeight="1" x14ac:dyDescent="0.3"/>
  </sheetData>
  <sheetProtection algorithmName="SHA-512" hashValue="KiHY3jfhQ2u4Lga2tayt3s+So2ggeODFmrBAdMaX6h6cMpwi6KxN2Z6m5W6Tf7JKGhEEf+tidCY5/xLxoiJsGQ==" saltValue="HJUWMrcg9zTfheSkGwv+vg==" spinCount="100000" sheet="1" objects="1" scenarios="1" formatCells="0" formatColumns="0" formatRows="0" selectLockedCells="1"/>
  <mergeCells count="3">
    <mergeCell ref="C19:E19"/>
    <mergeCell ref="C6:F6"/>
    <mergeCell ref="C18:E18"/>
  </mergeCells>
  <conditionalFormatting sqref="F8:F17">
    <cfRule type="containsText" dxfId="33" priority="1" operator="containsText" text="mal">
      <formula>NOT(ISERROR(SEARCH("mal",F8)))</formula>
    </cfRule>
    <cfRule type="containsText" dxfId="32" priority="2" operator="containsText" text="acima">
      <formula>NOT(ISERROR(SEARCH("acima",F8)))</formula>
    </cfRule>
    <cfRule type="containsText" dxfId="31" priority="3" operator="containsText" text="Não">
      <formula>NOT(ISERROR(SEARCH("Não",F8)))</formula>
    </cfRule>
  </conditionalFormatting>
  <dataValidations count="2">
    <dataValidation type="list" allowBlank="1" showInputMessage="1" showErrorMessage="1" sqref="F8:F17" xr:uid="{00000000-0002-0000-0300-000001000000}">
      <formula1>$C$21:$C$24</formula1>
    </dataValidation>
    <dataValidation type="list" allowBlank="1" showInputMessage="1" showErrorMessage="1" sqref="D8:D17" xr:uid="{AD8CA03E-E89B-488D-81AF-F55033ED6C14}">
      <formula1>"Diario,Semanal,Mensual"</formula1>
    </dataValidation>
  </dataValidations>
  <pageMargins left="0.511811024" right="0.511811024" top="0.78740157499999996" bottom="0.78740157499999996" header="0.31496062000000002" footer="0.31496062000000002"/>
  <pageSetup paperSize="9" orientation="landscape" horizontalDpi="0" verticalDpi="0"/>
  <headerFooter>
    <oddFooter>&amp;C_x000D_&amp;1#&amp;"Calibri"&amp;9&amp;KFFFF00 Wiwynn Confidential</oddFooter>
  </headerFooter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2000000}">
          <x14:formula1>
            <xm:f>'CAD-A'!$C$7:$C$57</xm:f>
          </x14:formula1>
          <xm:sqref>E8:E17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10"/>
  <sheetViews>
    <sheetView showGridLines="0" topLeftCell="A2" zoomScale="90" zoomScaleNormal="90" workbookViewId="0">
      <selection activeCell="C8" sqref="C8"/>
    </sheetView>
  </sheetViews>
  <sheetFormatPr defaultColWidth="8.88671875" defaultRowHeight="15" customHeight="1" zeroHeight="1" x14ac:dyDescent="0.3"/>
  <cols>
    <col min="1" max="1" width="27.6640625" style="1" customWidth="1"/>
    <col min="2" max="2" width="3.88671875" customWidth="1"/>
    <col min="3" max="3" width="77.44140625" style="20" customWidth="1"/>
    <col min="4" max="4" width="25.109375" customWidth="1"/>
    <col min="5" max="5" width="26.6640625" customWidth="1"/>
    <col min="6" max="6" width="33.33203125" customWidth="1"/>
    <col min="7" max="16" width="8.88671875" style="2"/>
  </cols>
  <sheetData>
    <row r="1" spans="1:16" s="63" customFormat="1" ht="44.25" customHeight="1" x14ac:dyDescent="0.3">
      <c r="C1" s="64" t="s">
        <v>192</v>
      </c>
      <c r="E1" s="65"/>
      <c r="F1" s="65"/>
    </row>
    <row r="2" spans="1:16" s="4" customFormat="1" ht="34.200000000000003" customHeight="1" x14ac:dyDescent="0.45">
      <c r="A2" s="1"/>
      <c r="C2" s="18" t="s">
        <v>28</v>
      </c>
      <c r="D2" s="5"/>
      <c r="E2" s="5"/>
      <c r="F2" s="5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6" s="4" customFormat="1" ht="21.6" customHeight="1" x14ac:dyDescent="0.3">
      <c r="A3" s="1"/>
      <c r="C3" s="19"/>
      <c r="G3" s="52"/>
      <c r="H3" s="52"/>
      <c r="I3" s="52"/>
      <c r="J3" s="52"/>
      <c r="K3" s="52"/>
      <c r="L3" s="52"/>
      <c r="M3" s="52"/>
      <c r="N3" s="52"/>
      <c r="O3" s="52"/>
      <c r="P3" s="52"/>
    </row>
    <row r="4" spans="1:16" s="4" customFormat="1" ht="21.6" customHeight="1" x14ac:dyDescent="0.3">
      <c r="A4" s="1"/>
      <c r="C4" s="19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16" ht="30" customHeight="1" thickBot="1" x14ac:dyDescent="0.35"/>
    <row r="6" spans="1:16" ht="30" customHeight="1" thickTop="1" thickBot="1" x14ac:dyDescent="0.35">
      <c r="C6" s="79" t="s">
        <v>68</v>
      </c>
      <c r="D6" s="80"/>
      <c r="E6" s="80"/>
      <c r="F6" s="81"/>
      <c r="G6" s="2">
        <f t="shared" ref="G6:G19" si="0">D6</f>
        <v>0</v>
      </c>
      <c r="H6" s="2" t="str">
        <f t="shared" ref="H6:H19" si="1">C6</f>
        <v>Seisou: Sentido LIMPIEZA</v>
      </c>
      <c r="I6" s="2">
        <f t="shared" ref="I6:J19" si="2">E6</f>
        <v>0</v>
      </c>
      <c r="J6" s="2">
        <f t="shared" si="2"/>
        <v>0</v>
      </c>
    </row>
    <row r="7" spans="1:16" ht="36" customHeight="1" thickTop="1" thickBot="1" x14ac:dyDescent="0.35">
      <c r="C7" s="21" t="s">
        <v>65</v>
      </c>
      <c r="D7" s="21" t="s">
        <v>130</v>
      </c>
      <c r="E7" s="16" t="s">
        <v>64</v>
      </c>
      <c r="F7" s="16" t="s">
        <v>131</v>
      </c>
      <c r="G7" s="2" t="str">
        <f t="shared" si="0"/>
        <v>frecuencia de verificación</v>
      </c>
      <c r="H7" s="2" t="str">
        <f t="shared" si="1"/>
        <v>artículo</v>
      </c>
      <c r="I7" s="2" t="str">
        <f t="shared" si="2"/>
        <v>responsable</v>
      </c>
      <c r="J7" s="2" t="str">
        <f t="shared" si="2"/>
        <v>A medida que el artículo se hace en la empresa</v>
      </c>
    </row>
    <row r="8" spans="1:16" ht="30" customHeight="1" thickTop="1" x14ac:dyDescent="0.3">
      <c r="C8" s="60" t="s">
        <v>74</v>
      </c>
      <c r="D8" s="59" t="s">
        <v>189</v>
      </c>
      <c r="E8" s="59" t="s">
        <v>55</v>
      </c>
      <c r="F8" s="59" t="s">
        <v>152</v>
      </c>
      <c r="G8" s="2" t="str">
        <f t="shared" si="0"/>
        <v>Diario</v>
      </c>
      <c r="H8" s="2" t="str">
        <f t="shared" si="1"/>
        <v>Equipo, utensilios y área de trabajo limpia?</v>
      </c>
      <c r="I8" s="2" t="str">
        <f t="shared" si="2"/>
        <v>Rafael Ávila</v>
      </c>
      <c r="J8" s="2" t="str">
        <f t="shared" si="2"/>
        <v>Se hace por encima de las expectativas</v>
      </c>
      <c r="K8" s="2" t="s">
        <v>104</v>
      </c>
      <c r="L8" s="2">
        <f>IFERROR(VLOOKUP(F8,$C$21:$D$24,2,FALSE),"")</f>
        <v>3</v>
      </c>
      <c r="M8" s="2">
        <f>IF(L8="","",3)</f>
        <v>3</v>
      </c>
    </row>
    <row r="9" spans="1:16" ht="30" customHeight="1" x14ac:dyDescent="0.3">
      <c r="C9" s="60" t="s">
        <v>75</v>
      </c>
      <c r="D9" s="59" t="s">
        <v>188</v>
      </c>
      <c r="E9" s="59" t="s">
        <v>56</v>
      </c>
      <c r="F9" s="59" t="s">
        <v>150</v>
      </c>
      <c r="G9" s="2" t="str">
        <f t="shared" si="0"/>
        <v>Semanal</v>
      </c>
      <c r="H9" s="2" t="str">
        <f t="shared" si="1"/>
        <v>Los empleados mantienen la higiene personal?</v>
      </c>
      <c r="I9" s="2" t="str">
        <f t="shared" si="2"/>
        <v>Filippo Ghermandi</v>
      </c>
      <c r="J9" s="2" t="str">
        <f t="shared" si="2"/>
        <v>Está mal hecho</v>
      </c>
      <c r="K9" s="2" t="s">
        <v>104</v>
      </c>
      <c r="L9" s="2">
        <f t="shared" ref="L9:L17" si="3">IFERROR(VLOOKUP(F9,$C$21:$D$24,2,FALSE),"")</f>
        <v>1</v>
      </c>
      <c r="M9" s="2">
        <f t="shared" ref="M9:M19" si="4">IF(L9="","",3)</f>
        <v>3</v>
      </c>
    </row>
    <row r="10" spans="1:16" ht="30" customHeight="1" x14ac:dyDescent="0.3">
      <c r="C10" s="60" t="s">
        <v>76</v>
      </c>
      <c r="D10" s="59" t="s">
        <v>187</v>
      </c>
      <c r="E10" s="59" t="s">
        <v>61</v>
      </c>
      <c r="F10" s="59" t="s">
        <v>149</v>
      </c>
      <c r="G10" s="2" t="str">
        <f t="shared" si="0"/>
        <v>Mensual</v>
      </c>
      <c r="H10" s="2" t="str">
        <f t="shared" si="1"/>
        <v>Hay residuos en general por todo el piso?</v>
      </c>
      <c r="I10" s="2" t="str">
        <f t="shared" si="2"/>
        <v>Daniel Pereira</v>
      </c>
      <c r="J10" s="2" t="str">
        <f t="shared" si="2"/>
        <v>No se hace</v>
      </c>
      <c r="K10" s="2" t="s">
        <v>104</v>
      </c>
      <c r="L10" s="2">
        <f t="shared" si="3"/>
        <v>0</v>
      </c>
      <c r="M10" s="2">
        <f t="shared" si="4"/>
        <v>3</v>
      </c>
    </row>
    <row r="11" spans="1:16" ht="30" customHeight="1" x14ac:dyDescent="0.3">
      <c r="C11" s="68" t="s">
        <v>167</v>
      </c>
      <c r="D11" s="66"/>
      <c r="E11" s="66"/>
      <c r="F11" s="66"/>
      <c r="G11" s="2">
        <f t="shared" si="0"/>
        <v>0</v>
      </c>
      <c r="H11" s="2" t="str">
        <f t="shared" si="1"/>
        <v>La estructura del entorno de trabajo requiere un mantenimiento?</v>
      </c>
      <c r="I11" s="2">
        <f t="shared" si="2"/>
        <v>0</v>
      </c>
      <c r="J11" s="2">
        <f t="shared" si="2"/>
        <v>0</v>
      </c>
      <c r="K11" s="2" t="s">
        <v>104</v>
      </c>
      <c r="L11" s="2" t="str">
        <f t="shared" si="3"/>
        <v/>
      </c>
      <c r="M11" s="2" t="str">
        <f t="shared" si="4"/>
        <v/>
      </c>
    </row>
    <row r="12" spans="1:16" ht="30" customHeight="1" x14ac:dyDescent="0.3">
      <c r="C12" s="68" t="s">
        <v>77</v>
      </c>
      <c r="D12" s="66"/>
      <c r="E12" s="66"/>
      <c r="F12" s="66"/>
      <c r="G12" s="2">
        <f t="shared" si="0"/>
        <v>0</v>
      </c>
      <c r="H12" s="2" t="str">
        <f t="shared" si="1"/>
        <v>Los contenedores están limpios y sin residuos aparente?</v>
      </c>
      <c r="I12" s="2">
        <f t="shared" si="2"/>
        <v>0</v>
      </c>
      <c r="J12" s="2">
        <f t="shared" si="2"/>
        <v>0</v>
      </c>
      <c r="K12" s="2" t="s">
        <v>104</v>
      </c>
      <c r="L12" s="2" t="str">
        <f t="shared" si="3"/>
        <v/>
      </c>
      <c r="M12" s="2" t="str">
        <f t="shared" si="4"/>
        <v/>
      </c>
    </row>
    <row r="13" spans="1:16" ht="30" customHeight="1" x14ac:dyDescent="0.3">
      <c r="C13" s="68" t="s">
        <v>78</v>
      </c>
      <c r="D13" s="66"/>
      <c r="E13" s="66"/>
      <c r="F13" s="66"/>
      <c r="G13" s="2">
        <f t="shared" si="0"/>
        <v>0</v>
      </c>
      <c r="H13" s="2" t="str">
        <f>C12</f>
        <v>Los contenedores están limpios y sin residuos aparente?</v>
      </c>
      <c r="I13" s="2">
        <f t="shared" si="2"/>
        <v>0</v>
      </c>
      <c r="J13" s="2">
        <f t="shared" si="2"/>
        <v>0</v>
      </c>
      <c r="K13" s="2" t="s">
        <v>104</v>
      </c>
      <c r="L13" s="2" t="str">
        <f t="shared" si="3"/>
        <v/>
      </c>
      <c r="M13" s="2" t="str">
        <f t="shared" si="4"/>
        <v/>
      </c>
    </row>
    <row r="14" spans="1:16" ht="30" customHeight="1" x14ac:dyDescent="0.3">
      <c r="C14" s="68"/>
      <c r="D14" s="66"/>
      <c r="E14" s="66"/>
      <c r="F14" s="66"/>
      <c r="G14" s="2">
        <f t="shared" si="0"/>
        <v>0</v>
      </c>
      <c r="H14" s="2" t="str">
        <f>C13</f>
        <v>Hay lista de verificación para la limpieza del lugar de trabajo?</v>
      </c>
      <c r="I14" s="2">
        <f t="shared" si="2"/>
        <v>0</v>
      </c>
      <c r="J14" s="2">
        <f t="shared" si="2"/>
        <v>0</v>
      </c>
      <c r="K14" s="2" t="s">
        <v>104</v>
      </c>
      <c r="L14" s="2" t="str">
        <f t="shared" si="3"/>
        <v/>
      </c>
      <c r="M14" s="2" t="str">
        <f t="shared" si="4"/>
        <v/>
      </c>
    </row>
    <row r="15" spans="1:16" ht="30" customHeight="1" x14ac:dyDescent="0.3">
      <c r="C15" s="68"/>
      <c r="D15" s="66"/>
      <c r="E15" s="66"/>
      <c r="F15" s="66"/>
      <c r="G15" s="2">
        <f t="shared" si="0"/>
        <v>0</v>
      </c>
      <c r="H15" s="2">
        <f t="shared" si="1"/>
        <v>0</v>
      </c>
      <c r="I15" s="2">
        <f t="shared" si="2"/>
        <v>0</v>
      </c>
      <c r="J15" s="2">
        <f t="shared" si="2"/>
        <v>0</v>
      </c>
      <c r="K15" s="2" t="s">
        <v>104</v>
      </c>
      <c r="L15" s="2" t="str">
        <f t="shared" si="3"/>
        <v/>
      </c>
      <c r="M15" s="2" t="str">
        <f t="shared" si="4"/>
        <v/>
      </c>
    </row>
    <row r="16" spans="1:16" ht="30" customHeight="1" x14ac:dyDescent="0.3">
      <c r="C16" s="68"/>
      <c r="D16" s="66"/>
      <c r="E16" s="66"/>
      <c r="F16" s="66"/>
      <c r="G16" s="2">
        <f t="shared" si="0"/>
        <v>0</v>
      </c>
      <c r="H16" s="2">
        <f t="shared" si="1"/>
        <v>0</v>
      </c>
      <c r="I16" s="2">
        <f t="shared" si="2"/>
        <v>0</v>
      </c>
      <c r="J16" s="2">
        <f t="shared" si="2"/>
        <v>0</v>
      </c>
      <c r="K16" s="2" t="s">
        <v>104</v>
      </c>
      <c r="L16" s="2" t="str">
        <f t="shared" si="3"/>
        <v/>
      </c>
      <c r="M16" s="2" t="str">
        <f t="shared" si="4"/>
        <v/>
      </c>
    </row>
    <row r="17" spans="1:14" ht="30" customHeight="1" thickBot="1" x14ac:dyDescent="0.35">
      <c r="C17" s="68"/>
      <c r="D17" s="66"/>
      <c r="E17" s="70"/>
      <c r="F17" s="70"/>
      <c r="G17" s="2">
        <f t="shared" si="0"/>
        <v>0</v>
      </c>
      <c r="H17" s="2">
        <f t="shared" si="1"/>
        <v>0</v>
      </c>
      <c r="I17" s="2">
        <f t="shared" si="2"/>
        <v>0</v>
      </c>
      <c r="J17" s="2">
        <f t="shared" si="2"/>
        <v>0</v>
      </c>
      <c r="K17" s="2" t="s">
        <v>104</v>
      </c>
      <c r="L17" s="2" t="str">
        <f t="shared" si="3"/>
        <v/>
      </c>
      <c r="M17" s="2" t="str">
        <f t="shared" si="4"/>
        <v/>
      </c>
    </row>
    <row r="18" spans="1:14" ht="30" customHeight="1" thickTop="1" thickBot="1" x14ac:dyDescent="0.35">
      <c r="C18" s="82" t="s">
        <v>81</v>
      </c>
      <c r="D18" s="82"/>
      <c r="E18" s="82"/>
      <c r="F18" s="23">
        <f>SUM(L8:L17)</f>
        <v>4</v>
      </c>
      <c r="G18" s="2">
        <f t="shared" si="0"/>
        <v>0</v>
      </c>
      <c r="H18" s="2" t="str">
        <f t="shared" si="1"/>
        <v>puntuación total</v>
      </c>
      <c r="I18" s="2">
        <f t="shared" si="2"/>
        <v>0</v>
      </c>
      <c r="J18" s="2">
        <f t="shared" si="2"/>
        <v>4</v>
      </c>
      <c r="L18" s="2">
        <f>SUM(L8:L17)</f>
        <v>4</v>
      </c>
      <c r="M18" s="2">
        <f>SUM(M8:M17)</f>
        <v>9</v>
      </c>
      <c r="N18" s="58">
        <f>L18/M18</f>
        <v>0.44444444444444442</v>
      </c>
    </row>
    <row r="19" spans="1:14" ht="30" customHeight="1" thickTop="1" thickBot="1" x14ac:dyDescent="0.35">
      <c r="C19" s="82" t="s">
        <v>82</v>
      </c>
      <c r="D19" s="82"/>
      <c r="E19" s="82"/>
      <c r="F19" s="29">
        <f>IFERROR(AVERAGE(L8:L17),0)</f>
        <v>1.3333333333333333</v>
      </c>
      <c r="G19" s="2">
        <f t="shared" si="0"/>
        <v>0</v>
      </c>
      <c r="H19" s="2" t="str">
        <f t="shared" si="1"/>
        <v>puntuación</v>
      </c>
      <c r="I19" s="2">
        <f t="shared" si="2"/>
        <v>0</v>
      </c>
      <c r="J19" s="2">
        <f t="shared" si="2"/>
        <v>1.3333333333333333</v>
      </c>
      <c r="M19" s="2" t="str">
        <f t="shared" si="4"/>
        <v/>
      </c>
    </row>
    <row r="20" spans="1:14" s="2" customFormat="1" ht="30" customHeight="1" thickTop="1" x14ac:dyDescent="0.3">
      <c r="A20" s="10"/>
      <c r="C20" s="53"/>
      <c r="E20" s="2" t="s">
        <v>177</v>
      </c>
      <c r="F20" s="2">
        <v>30</v>
      </c>
    </row>
    <row r="21" spans="1:14" s="2" customFormat="1" ht="30" customHeight="1" x14ac:dyDescent="0.3">
      <c r="A21" s="10"/>
      <c r="C21" s="2" t="s">
        <v>149</v>
      </c>
      <c r="D21" s="2">
        <v>0</v>
      </c>
      <c r="F21" s="2">
        <f>F18/F20</f>
        <v>0.13333333333333333</v>
      </c>
    </row>
    <row r="22" spans="1:14" s="2" customFormat="1" ht="30" customHeight="1" x14ac:dyDescent="0.3">
      <c r="A22" s="10"/>
      <c r="C22" s="2" t="s">
        <v>150</v>
      </c>
      <c r="D22" s="2">
        <v>1</v>
      </c>
    </row>
    <row r="23" spans="1:14" s="2" customFormat="1" ht="30" customHeight="1" x14ac:dyDescent="0.3">
      <c r="A23" s="10"/>
      <c r="C23" s="2" t="s">
        <v>151</v>
      </c>
      <c r="D23" s="2">
        <v>2</v>
      </c>
    </row>
    <row r="24" spans="1:14" s="2" customFormat="1" ht="30" customHeight="1" x14ac:dyDescent="0.3">
      <c r="A24" s="10"/>
      <c r="C24" s="2" t="s">
        <v>152</v>
      </c>
      <c r="D24" s="2">
        <v>3</v>
      </c>
    </row>
    <row r="25" spans="1:14" ht="30" customHeight="1" x14ac:dyDescent="0.3"/>
    <row r="26" spans="1:14" ht="30" customHeight="1" x14ac:dyDescent="0.3"/>
    <row r="27" spans="1:14" ht="30" customHeight="1" x14ac:dyDescent="0.3"/>
    <row r="28" spans="1:14" ht="30" customHeight="1" x14ac:dyDescent="0.3"/>
    <row r="29" spans="1:14" ht="30" customHeight="1" x14ac:dyDescent="0.3"/>
    <row r="30" spans="1:14" ht="30" customHeight="1" x14ac:dyDescent="0.3"/>
    <row r="31" spans="1:14" ht="30" customHeight="1" x14ac:dyDescent="0.3"/>
    <row r="32" spans="1:14" ht="30" customHeight="1" x14ac:dyDescent="0.3"/>
    <row r="33" ht="30" customHeight="1" x14ac:dyDescent="0.3"/>
    <row r="34" ht="30" customHeight="1" x14ac:dyDescent="0.3"/>
    <row r="35" ht="30" customHeight="1" x14ac:dyDescent="0.3"/>
    <row r="36" ht="30" customHeight="1" x14ac:dyDescent="0.3"/>
    <row r="37" ht="14.4" x14ac:dyDescent="0.3"/>
    <row r="38" ht="15" customHeight="1" x14ac:dyDescent="0.3"/>
    <row r="39" ht="15" customHeight="1" x14ac:dyDescent="0.3"/>
    <row r="40" ht="15" customHeight="1" x14ac:dyDescent="0.3"/>
    <row r="41" ht="15" customHeight="1" x14ac:dyDescent="0.3"/>
    <row r="42" ht="15" customHeight="1" x14ac:dyDescent="0.3"/>
    <row r="43" ht="15" customHeight="1" x14ac:dyDescent="0.3"/>
    <row r="44" ht="15" customHeight="1" x14ac:dyDescent="0.3"/>
    <row r="45" ht="15" customHeight="1" x14ac:dyDescent="0.3"/>
    <row r="46" ht="15" customHeight="1" x14ac:dyDescent="0.3"/>
    <row r="47" ht="15" customHeight="1" x14ac:dyDescent="0.3"/>
    <row r="48" ht="15" customHeight="1" x14ac:dyDescent="0.3"/>
    <row r="49" ht="15" customHeight="1" x14ac:dyDescent="0.3"/>
    <row r="50" ht="15" customHeight="1" x14ac:dyDescent="0.3"/>
    <row r="51" ht="15" customHeight="1" x14ac:dyDescent="0.3"/>
    <row r="52" ht="15" customHeight="1" x14ac:dyDescent="0.3"/>
    <row r="53" ht="15" customHeight="1" x14ac:dyDescent="0.3"/>
    <row r="54" ht="15" customHeight="1" x14ac:dyDescent="0.3"/>
    <row r="55" ht="15" customHeight="1" x14ac:dyDescent="0.3"/>
    <row r="56" ht="15" customHeight="1" x14ac:dyDescent="0.3"/>
    <row r="57" ht="15" customHeight="1" x14ac:dyDescent="0.3"/>
    <row r="58" ht="15" customHeight="1" x14ac:dyDescent="0.3"/>
    <row r="59" ht="15" customHeight="1" x14ac:dyDescent="0.3"/>
    <row r="60" ht="15" customHeight="1" x14ac:dyDescent="0.3"/>
    <row r="61" ht="15" customHeight="1" x14ac:dyDescent="0.3"/>
    <row r="62" ht="15" customHeight="1" x14ac:dyDescent="0.3"/>
    <row r="63" ht="15" customHeight="1" x14ac:dyDescent="0.3"/>
    <row r="64" ht="15" customHeight="1" x14ac:dyDescent="0.3"/>
    <row r="65" ht="15" customHeight="1" x14ac:dyDescent="0.3"/>
    <row r="66" ht="15" customHeight="1" x14ac:dyDescent="0.3"/>
    <row r="67" ht="15" customHeight="1" x14ac:dyDescent="0.3"/>
    <row r="68" ht="15" customHeight="1" x14ac:dyDescent="0.3"/>
    <row r="69" ht="15" customHeight="1" x14ac:dyDescent="0.3"/>
    <row r="70" ht="15" customHeight="1" x14ac:dyDescent="0.3"/>
    <row r="71" ht="15" customHeight="1" x14ac:dyDescent="0.3"/>
    <row r="72" ht="15" customHeight="1" x14ac:dyDescent="0.3"/>
    <row r="73" ht="15" customHeight="1" x14ac:dyDescent="0.3"/>
    <row r="74" ht="15" customHeight="1" x14ac:dyDescent="0.3"/>
    <row r="75" ht="15" customHeight="1" x14ac:dyDescent="0.3"/>
    <row r="76" ht="15" customHeight="1" x14ac:dyDescent="0.3"/>
    <row r="77" ht="15" customHeight="1" x14ac:dyDescent="0.3"/>
    <row r="78" ht="15" customHeight="1" x14ac:dyDescent="0.3"/>
    <row r="79" ht="15" customHeight="1" x14ac:dyDescent="0.3"/>
    <row r="80" ht="15" customHeight="1" x14ac:dyDescent="0.3"/>
    <row r="81" ht="15" customHeight="1" x14ac:dyDescent="0.3"/>
    <row r="82" ht="15" customHeight="1" x14ac:dyDescent="0.3"/>
    <row r="83" ht="15" customHeight="1" x14ac:dyDescent="0.3"/>
    <row r="84" ht="15" customHeight="1" x14ac:dyDescent="0.3"/>
    <row r="85" ht="15" customHeight="1" x14ac:dyDescent="0.3"/>
    <row r="86" ht="15" customHeight="1" x14ac:dyDescent="0.3"/>
    <row r="87" ht="15" customHeight="1" x14ac:dyDescent="0.3"/>
    <row r="88" ht="15" customHeight="1" x14ac:dyDescent="0.3"/>
    <row r="89" ht="15" customHeight="1" x14ac:dyDescent="0.3"/>
    <row r="90" ht="15" customHeight="1" x14ac:dyDescent="0.3"/>
    <row r="91" ht="15" customHeight="1" x14ac:dyDescent="0.3"/>
    <row r="92" ht="15" customHeight="1" x14ac:dyDescent="0.3"/>
    <row r="93" ht="15" customHeight="1" x14ac:dyDescent="0.3"/>
    <row r="94" ht="15" customHeight="1" x14ac:dyDescent="0.3"/>
    <row r="95" ht="15" customHeight="1" x14ac:dyDescent="0.3"/>
    <row r="96" ht="15" customHeight="1" x14ac:dyDescent="0.3"/>
    <row r="97" ht="15" customHeight="1" x14ac:dyDescent="0.3"/>
    <row r="98" ht="15" customHeight="1" x14ac:dyDescent="0.3"/>
    <row r="99" ht="15" customHeight="1" x14ac:dyDescent="0.3"/>
    <row r="100" ht="15" customHeight="1" x14ac:dyDescent="0.3"/>
    <row r="101" ht="15" customHeight="1" x14ac:dyDescent="0.3"/>
    <row r="102" ht="15" customHeight="1" x14ac:dyDescent="0.3"/>
    <row r="103" ht="15" customHeight="1" x14ac:dyDescent="0.3"/>
    <row r="104" ht="15" customHeight="1" x14ac:dyDescent="0.3"/>
    <row r="105" ht="15" customHeight="1" x14ac:dyDescent="0.3"/>
    <row r="106" ht="15" customHeight="1" x14ac:dyDescent="0.3"/>
    <row r="107" ht="15" customHeight="1" x14ac:dyDescent="0.3"/>
    <row r="108" ht="15" customHeight="1" x14ac:dyDescent="0.3"/>
    <row r="109" ht="15" customHeight="1" x14ac:dyDescent="0.3"/>
    <row r="110" ht="15" customHeight="1" x14ac:dyDescent="0.3"/>
  </sheetData>
  <sheetProtection algorithmName="SHA-512" hashValue="HCP047Jgwc2SCligdiXEqaNbbLOSbnZ3DKelVsmXxgkctQN1v527itqsF2bezV2ngbRJRb8Pj4OSiZBFnMlFPg==" saltValue="sshR+u7d+FU5Iv9inm6c1g==" spinCount="100000" sheet="1" objects="1" scenarios="1" formatCells="0" formatColumns="0" formatRows="0" selectLockedCells="1"/>
  <mergeCells count="3">
    <mergeCell ref="C6:F6"/>
    <mergeCell ref="C18:E18"/>
    <mergeCell ref="C19:E19"/>
  </mergeCells>
  <conditionalFormatting sqref="F8:F17">
    <cfRule type="containsText" dxfId="30" priority="1" operator="containsText" text="mal">
      <formula>NOT(ISERROR(SEARCH("mal",F8)))</formula>
    </cfRule>
    <cfRule type="containsText" dxfId="29" priority="2" operator="containsText" text="acima">
      <formula>NOT(ISERROR(SEARCH("acima",F8)))</formula>
    </cfRule>
    <cfRule type="containsText" dxfId="28" priority="3" operator="containsText" text="Não">
      <formula>NOT(ISERROR(SEARCH("Não",F8)))</formula>
    </cfRule>
  </conditionalFormatting>
  <dataValidations count="2">
    <dataValidation type="list" allowBlank="1" showInputMessage="1" showErrorMessage="1" sqref="F8:F17" xr:uid="{00000000-0002-0000-0400-000001000000}">
      <formula1>$C$21:$C$24</formula1>
    </dataValidation>
    <dataValidation type="list" allowBlank="1" showInputMessage="1" showErrorMessage="1" sqref="D8:D17" xr:uid="{72D240CA-A389-4A98-8263-A68A4FD5B1ED}">
      <formula1>"Diario,Semanal,Mensual"</formula1>
    </dataValidation>
  </dataValidations>
  <pageMargins left="0.511811024" right="0.511811024" top="0.78740157499999996" bottom="0.78740157499999996" header="0.31496062000000002" footer="0.31496062000000002"/>
  <pageSetup paperSize="9" orientation="landscape" horizontalDpi="0" verticalDpi="0"/>
  <headerFooter>
    <oddFooter>&amp;C_x000D_&amp;1#&amp;"Calibri"&amp;9&amp;KFFFF00 Wiwynn Confidential</oddFooter>
  </headerFooter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2000000}">
          <x14:formula1>
            <xm:f>'CAD-A'!$C$7:$C$57</xm:f>
          </x14:formula1>
          <xm:sqref>E8:E17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110"/>
  <sheetViews>
    <sheetView showGridLines="0" tabSelected="1" topLeftCell="A5" zoomScale="90" zoomScaleNormal="90" workbookViewId="0">
      <selection activeCell="C8" sqref="C8"/>
    </sheetView>
  </sheetViews>
  <sheetFormatPr defaultColWidth="8.88671875" defaultRowHeight="15" customHeight="1" zeroHeight="1" x14ac:dyDescent="0.3"/>
  <cols>
    <col min="1" max="1" width="27.6640625" style="1" customWidth="1"/>
    <col min="2" max="2" width="3.88671875" customWidth="1"/>
    <col min="3" max="3" width="77.44140625" style="20" customWidth="1"/>
    <col min="4" max="4" width="25.109375" customWidth="1"/>
    <col min="5" max="5" width="26.6640625" customWidth="1"/>
    <col min="6" max="6" width="33.33203125" customWidth="1"/>
    <col min="7" max="16" width="8.88671875" style="2"/>
  </cols>
  <sheetData>
    <row r="1" spans="1:16" s="63" customFormat="1" ht="44.25" customHeight="1" x14ac:dyDescent="0.3">
      <c r="C1" s="64" t="s">
        <v>192</v>
      </c>
      <c r="E1" s="65"/>
      <c r="F1" s="65"/>
    </row>
    <row r="2" spans="1:16" s="4" customFormat="1" ht="34.200000000000003" customHeight="1" x14ac:dyDescent="0.45">
      <c r="A2" s="1"/>
      <c r="C2" s="18" t="s">
        <v>28</v>
      </c>
      <c r="D2" s="5"/>
      <c r="E2" s="5"/>
      <c r="F2" s="5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6" s="4" customFormat="1" ht="21.6" customHeight="1" x14ac:dyDescent="0.3">
      <c r="A3" s="1"/>
      <c r="C3" s="19"/>
      <c r="G3" s="52"/>
      <c r="H3" s="52"/>
      <c r="I3" s="52"/>
      <c r="J3" s="52"/>
      <c r="K3" s="52"/>
      <c r="L3" s="52"/>
      <c r="M3" s="52"/>
      <c r="N3" s="52"/>
      <c r="O3" s="52"/>
      <c r="P3" s="52"/>
    </row>
    <row r="4" spans="1:16" s="4" customFormat="1" ht="21.6" customHeight="1" x14ac:dyDescent="0.3">
      <c r="A4" s="1"/>
      <c r="C4" s="19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16" ht="30" customHeight="1" thickBot="1" x14ac:dyDescent="0.35"/>
    <row r="6" spans="1:16" ht="30" customHeight="1" thickTop="1" thickBot="1" x14ac:dyDescent="0.35">
      <c r="C6" s="79" t="s">
        <v>69</v>
      </c>
      <c r="D6" s="80"/>
      <c r="E6" s="80"/>
      <c r="F6" s="81"/>
      <c r="G6" s="2">
        <f t="shared" ref="G6:G19" si="0">D6</f>
        <v>0</v>
      </c>
      <c r="H6" s="2" t="str">
        <f t="shared" ref="H6:H19" si="1">C6</f>
        <v>SEIKETSU: Sentido SALUD</v>
      </c>
      <c r="I6" s="2">
        <f t="shared" ref="I6:J19" si="2">E6</f>
        <v>0</v>
      </c>
      <c r="J6" s="2">
        <f t="shared" si="2"/>
        <v>0</v>
      </c>
    </row>
    <row r="7" spans="1:16" ht="36" customHeight="1" thickTop="1" thickBot="1" x14ac:dyDescent="0.35">
      <c r="C7" s="21" t="s">
        <v>65</v>
      </c>
      <c r="D7" s="21" t="s">
        <v>130</v>
      </c>
      <c r="E7" s="16" t="s">
        <v>64</v>
      </c>
      <c r="F7" s="16" t="s">
        <v>131</v>
      </c>
      <c r="G7" s="2" t="str">
        <f t="shared" si="0"/>
        <v>frecuencia de verificación</v>
      </c>
      <c r="H7" s="2" t="str">
        <f t="shared" si="1"/>
        <v>artículo</v>
      </c>
      <c r="I7" s="2" t="str">
        <f t="shared" si="2"/>
        <v>responsable</v>
      </c>
      <c r="J7" s="2" t="str">
        <f t="shared" si="2"/>
        <v>A medida que el artículo se hace en la empresa</v>
      </c>
    </row>
    <row r="8" spans="1:16" ht="30" customHeight="1" thickTop="1" x14ac:dyDescent="0.3">
      <c r="C8" s="60" t="s">
        <v>168</v>
      </c>
      <c r="D8" s="59" t="s">
        <v>189</v>
      </c>
      <c r="E8" s="59" t="s">
        <v>55</v>
      </c>
      <c r="F8" s="59" t="s">
        <v>149</v>
      </c>
      <c r="G8" s="2" t="str">
        <f t="shared" si="0"/>
        <v>Diario</v>
      </c>
      <c r="H8" s="2" t="str">
        <f t="shared" si="1"/>
        <v>¿Hay algún manual de buenas prácticas en el lugar de trabajo?</v>
      </c>
      <c r="I8" s="2" t="str">
        <f t="shared" si="2"/>
        <v>Rafael Ávila</v>
      </c>
      <c r="J8" s="2" t="str">
        <f t="shared" si="2"/>
        <v>No se hace</v>
      </c>
      <c r="K8" s="2" t="s">
        <v>105</v>
      </c>
      <c r="L8" s="2">
        <f>IFERROR(VLOOKUP(F8,$C$21:$D$24,2,FALSE),"")</f>
        <v>0</v>
      </c>
      <c r="M8" s="2">
        <f>IF(L8="","",3)</f>
        <v>3</v>
      </c>
    </row>
    <row r="9" spans="1:16" ht="30" customHeight="1" x14ac:dyDescent="0.3">
      <c r="C9" s="60" t="s">
        <v>169</v>
      </c>
      <c r="D9" s="59" t="s">
        <v>188</v>
      </c>
      <c r="E9" s="59" t="s">
        <v>56</v>
      </c>
      <c r="F9" s="59" t="s">
        <v>151</v>
      </c>
      <c r="G9" s="2" t="str">
        <f t="shared" si="0"/>
        <v>Semanal</v>
      </c>
      <c r="H9" s="2" t="str">
        <f t="shared" si="1"/>
        <v>Los métodos de seguridad son claros para todos los empleados?</v>
      </c>
      <c r="I9" s="2" t="str">
        <f t="shared" si="2"/>
        <v>Filippo Ghermandi</v>
      </c>
      <c r="J9" s="2" t="str">
        <f t="shared" si="2"/>
        <v>Se lleva a cabo como se esperaba</v>
      </c>
      <c r="K9" s="2" t="s">
        <v>105</v>
      </c>
      <c r="L9" s="2">
        <f t="shared" ref="L9:L17" si="3">IFERROR(VLOOKUP(F9,$C$21:$D$24,2,FALSE),"")</f>
        <v>2</v>
      </c>
      <c r="M9" s="2">
        <f t="shared" ref="M9:M19" si="4">IF(L9="","",3)</f>
        <v>3</v>
      </c>
    </row>
    <row r="10" spans="1:16" ht="30" customHeight="1" x14ac:dyDescent="0.3">
      <c r="C10" s="60" t="s">
        <v>79</v>
      </c>
      <c r="D10" s="59" t="s">
        <v>187</v>
      </c>
      <c r="E10" s="59" t="s">
        <v>61</v>
      </c>
      <c r="F10" s="59" t="s">
        <v>152</v>
      </c>
      <c r="G10" s="2" t="str">
        <f t="shared" si="0"/>
        <v>Mensual</v>
      </c>
      <c r="H10" s="2" t="str">
        <f t="shared" si="1"/>
        <v>Lámparas y luminarias están limpios y en buen estado de funcionamiento?</v>
      </c>
      <c r="I10" s="2" t="str">
        <f t="shared" si="2"/>
        <v>Daniel Pereira</v>
      </c>
      <c r="J10" s="2" t="str">
        <f t="shared" si="2"/>
        <v>Se hace por encima de las expectativas</v>
      </c>
      <c r="K10" s="2" t="s">
        <v>105</v>
      </c>
      <c r="L10" s="2">
        <f t="shared" si="3"/>
        <v>3</v>
      </c>
      <c r="M10" s="2">
        <f t="shared" si="4"/>
        <v>3</v>
      </c>
    </row>
    <row r="11" spans="1:16" ht="30" customHeight="1" x14ac:dyDescent="0.3">
      <c r="C11" s="68" t="s">
        <v>156</v>
      </c>
      <c r="D11" s="66"/>
      <c r="E11" s="66"/>
      <c r="F11" s="66"/>
      <c r="G11" s="2">
        <f t="shared" si="0"/>
        <v>0</v>
      </c>
      <c r="H11" s="2" t="str">
        <f t="shared" si="1"/>
        <v>Los uniformes están limpios y adecuados para su uso?</v>
      </c>
      <c r="I11" s="2">
        <f t="shared" si="2"/>
        <v>0</v>
      </c>
      <c r="J11" s="2">
        <f t="shared" si="2"/>
        <v>0</v>
      </c>
      <c r="K11" s="2" t="s">
        <v>105</v>
      </c>
      <c r="L11" s="2" t="str">
        <f t="shared" si="3"/>
        <v/>
      </c>
      <c r="M11" s="2" t="str">
        <f t="shared" si="4"/>
        <v/>
      </c>
    </row>
    <row r="12" spans="1:16" ht="30" customHeight="1" x14ac:dyDescent="0.3">
      <c r="C12" s="68" t="s">
        <v>155</v>
      </c>
      <c r="D12" s="66"/>
      <c r="E12" s="66"/>
      <c r="F12" s="66"/>
      <c r="G12" s="2">
        <f t="shared" si="0"/>
        <v>0</v>
      </c>
      <c r="H12" s="2" t="str">
        <f t="shared" si="1"/>
        <v>Los baños y el uso común de vestuarios son limpias y organizado?</v>
      </c>
      <c r="I12" s="2">
        <f t="shared" si="2"/>
        <v>0</v>
      </c>
      <c r="J12" s="2">
        <f t="shared" si="2"/>
        <v>0</v>
      </c>
      <c r="K12" s="2" t="s">
        <v>105</v>
      </c>
      <c r="L12" s="2" t="str">
        <f t="shared" si="3"/>
        <v/>
      </c>
      <c r="M12" s="2" t="str">
        <f t="shared" si="4"/>
        <v/>
      </c>
    </row>
    <row r="13" spans="1:16" ht="30" customHeight="1" x14ac:dyDescent="0.3">
      <c r="C13" s="68" t="s">
        <v>154</v>
      </c>
      <c r="D13" s="66"/>
      <c r="E13" s="66"/>
      <c r="F13" s="66"/>
      <c r="G13" s="2">
        <f t="shared" si="0"/>
        <v>0</v>
      </c>
      <c r="H13" s="2" t="str">
        <f t="shared" si="1"/>
        <v>Los empleados mantener limpio el escritorio?</v>
      </c>
      <c r="I13" s="2">
        <f t="shared" si="2"/>
        <v>0</v>
      </c>
      <c r="J13" s="2">
        <f t="shared" si="2"/>
        <v>0</v>
      </c>
      <c r="K13" s="2" t="s">
        <v>105</v>
      </c>
      <c r="L13" s="2" t="str">
        <f t="shared" si="3"/>
        <v/>
      </c>
      <c r="M13" s="2" t="str">
        <f t="shared" si="4"/>
        <v/>
      </c>
    </row>
    <row r="14" spans="1:16" ht="30" customHeight="1" x14ac:dyDescent="0.3">
      <c r="C14" s="68"/>
      <c r="D14" s="66"/>
      <c r="E14" s="66"/>
      <c r="F14" s="66"/>
      <c r="G14" s="2">
        <f t="shared" si="0"/>
        <v>0</v>
      </c>
      <c r="H14" s="2">
        <f t="shared" si="1"/>
        <v>0</v>
      </c>
      <c r="I14" s="2">
        <f t="shared" si="2"/>
        <v>0</v>
      </c>
      <c r="J14" s="2">
        <f t="shared" si="2"/>
        <v>0</v>
      </c>
      <c r="K14" s="2" t="s">
        <v>105</v>
      </c>
      <c r="L14" s="2" t="str">
        <f t="shared" si="3"/>
        <v/>
      </c>
      <c r="M14" s="2" t="str">
        <f t="shared" si="4"/>
        <v/>
      </c>
    </row>
    <row r="15" spans="1:16" ht="30" customHeight="1" x14ac:dyDescent="0.3">
      <c r="C15" s="68"/>
      <c r="D15" s="66"/>
      <c r="E15" s="66"/>
      <c r="F15" s="66"/>
      <c r="G15" s="2">
        <f t="shared" si="0"/>
        <v>0</v>
      </c>
      <c r="H15" s="2">
        <f t="shared" si="1"/>
        <v>0</v>
      </c>
      <c r="I15" s="2">
        <f t="shared" si="2"/>
        <v>0</v>
      </c>
      <c r="J15" s="2">
        <f t="shared" si="2"/>
        <v>0</v>
      </c>
      <c r="K15" s="2" t="s">
        <v>105</v>
      </c>
      <c r="L15" s="2" t="str">
        <f t="shared" si="3"/>
        <v/>
      </c>
      <c r="M15" s="2" t="str">
        <f t="shared" si="4"/>
        <v/>
      </c>
    </row>
    <row r="16" spans="1:16" ht="30" customHeight="1" x14ac:dyDescent="0.3">
      <c r="C16" s="68"/>
      <c r="D16" s="66"/>
      <c r="E16" s="66"/>
      <c r="F16" s="66"/>
      <c r="G16" s="2">
        <f t="shared" si="0"/>
        <v>0</v>
      </c>
      <c r="H16" s="2">
        <f t="shared" si="1"/>
        <v>0</v>
      </c>
      <c r="I16" s="2">
        <f t="shared" si="2"/>
        <v>0</v>
      </c>
      <c r="J16" s="2">
        <f t="shared" si="2"/>
        <v>0</v>
      </c>
      <c r="K16" s="2" t="s">
        <v>105</v>
      </c>
      <c r="L16" s="2" t="str">
        <f t="shared" si="3"/>
        <v/>
      </c>
      <c r="M16" s="2" t="str">
        <f t="shared" si="4"/>
        <v/>
      </c>
    </row>
    <row r="17" spans="1:14" ht="30" customHeight="1" thickBot="1" x14ac:dyDescent="0.35">
      <c r="C17" s="68"/>
      <c r="D17" s="66"/>
      <c r="E17" s="70"/>
      <c r="F17" s="70"/>
      <c r="G17" s="2">
        <f t="shared" si="0"/>
        <v>0</v>
      </c>
      <c r="H17" s="2">
        <f t="shared" si="1"/>
        <v>0</v>
      </c>
      <c r="I17" s="2">
        <f t="shared" si="2"/>
        <v>0</v>
      </c>
      <c r="J17" s="2">
        <f t="shared" si="2"/>
        <v>0</v>
      </c>
      <c r="K17" s="2" t="s">
        <v>105</v>
      </c>
      <c r="L17" s="2" t="str">
        <f t="shared" si="3"/>
        <v/>
      </c>
      <c r="M17" s="2" t="str">
        <f t="shared" si="4"/>
        <v/>
      </c>
    </row>
    <row r="18" spans="1:14" ht="30" customHeight="1" thickTop="1" thickBot="1" x14ac:dyDescent="0.35">
      <c r="C18" s="82" t="s">
        <v>81</v>
      </c>
      <c r="D18" s="82"/>
      <c r="E18" s="82"/>
      <c r="F18" s="23">
        <f>SUM(L8:L17)</f>
        <v>5</v>
      </c>
      <c r="G18" s="2">
        <f t="shared" si="0"/>
        <v>0</v>
      </c>
      <c r="H18" s="2" t="str">
        <f t="shared" si="1"/>
        <v>puntuación total</v>
      </c>
      <c r="I18" s="2">
        <f t="shared" si="2"/>
        <v>0</v>
      </c>
      <c r="J18" s="2">
        <f t="shared" si="2"/>
        <v>5</v>
      </c>
      <c r="L18" s="2">
        <f>SUM(L8:L17)</f>
        <v>5</v>
      </c>
      <c r="M18" s="2">
        <f>SUM(M8:M17)</f>
        <v>9</v>
      </c>
      <c r="N18" s="58">
        <f>L18/M18</f>
        <v>0.55555555555555558</v>
      </c>
    </row>
    <row r="19" spans="1:14" ht="30" customHeight="1" thickTop="1" thickBot="1" x14ac:dyDescent="0.35">
      <c r="C19" s="82" t="s">
        <v>82</v>
      </c>
      <c r="D19" s="82"/>
      <c r="E19" s="82"/>
      <c r="F19" s="29">
        <f>IFERROR(AVERAGE(L8:L17),0)</f>
        <v>1.6666666666666667</v>
      </c>
      <c r="G19" s="2">
        <f t="shared" si="0"/>
        <v>0</v>
      </c>
      <c r="H19" s="2" t="str">
        <f t="shared" si="1"/>
        <v>puntuación</v>
      </c>
      <c r="I19" s="2">
        <f t="shared" si="2"/>
        <v>0</v>
      </c>
      <c r="J19" s="2">
        <f t="shared" si="2"/>
        <v>1.6666666666666667</v>
      </c>
      <c r="M19" s="2" t="str">
        <f t="shared" si="4"/>
        <v/>
      </c>
    </row>
    <row r="20" spans="1:14" s="2" customFormat="1" ht="30" customHeight="1" thickTop="1" x14ac:dyDescent="0.3">
      <c r="A20" s="10"/>
      <c r="C20" s="53"/>
      <c r="E20" s="2" t="s">
        <v>177</v>
      </c>
      <c r="F20" s="2">
        <v>30</v>
      </c>
    </row>
    <row r="21" spans="1:14" s="2" customFormat="1" ht="30" customHeight="1" x14ac:dyDescent="0.3">
      <c r="A21" s="10"/>
      <c r="C21" s="2" t="s">
        <v>149</v>
      </c>
      <c r="D21" s="2">
        <v>0</v>
      </c>
      <c r="F21" s="2">
        <f>F18/F20</f>
        <v>0.16666666666666666</v>
      </c>
    </row>
    <row r="22" spans="1:14" s="2" customFormat="1" ht="30" customHeight="1" x14ac:dyDescent="0.3">
      <c r="A22" s="10"/>
      <c r="C22" s="2" t="s">
        <v>150</v>
      </c>
      <c r="D22" s="2">
        <v>1</v>
      </c>
    </row>
    <row r="23" spans="1:14" s="2" customFormat="1" ht="30" customHeight="1" x14ac:dyDescent="0.3">
      <c r="A23" s="10"/>
      <c r="C23" s="2" t="s">
        <v>151</v>
      </c>
      <c r="D23" s="2">
        <v>2</v>
      </c>
    </row>
    <row r="24" spans="1:14" s="2" customFormat="1" ht="30" customHeight="1" x14ac:dyDescent="0.3">
      <c r="A24" s="10"/>
      <c r="C24" s="2" t="s">
        <v>152</v>
      </c>
      <c r="D24" s="2">
        <v>3</v>
      </c>
    </row>
    <row r="25" spans="1:14" ht="30" customHeight="1" x14ac:dyDescent="0.3"/>
    <row r="26" spans="1:14" ht="30" customHeight="1" x14ac:dyDescent="0.3"/>
    <row r="27" spans="1:14" ht="30" customHeight="1" x14ac:dyDescent="0.3"/>
    <row r="28" spans="1:14" ht="30" customHeight="1" x14ac:dyDescent="0.3"/>
    <row r="29" spans="1:14" ht="30" customHeight="1" x14ac:dyDescent="0.3"/>
    <row r="30" spans="1:14" ht="30" customHeight="1" x14ac:dyDescent="0.3"/>
    <row r="31" spans="1:14" ht="30" customHeight="1" x14ac:dyDescent="0.3"/>
    <row r="32" spans="1:14" ht="30" customHeight="1" x14ac:dyDescent="0.3"/>
    <row r="33" ht="30" customHeight="1" x14ac:dyDescent="0.3"/>
    <row r="34" ht="30" customHeight="1" x14ac:dyDescent="0.3"/>
    <row r="35" ht="30" customHeight="1" x14ac:dyDescent="0.3"/>
    <row r="36" ht="30" customHeight="1" x14ac:dyDescent="0.3"/>
    <row r="37" ht="30" customHeight="1" x14ac:dyDescent="0.3"/>
    <row r="38" ht="30" customHeight="1" x14ac:dyDescent="0.3"/>
    <row r="39" ht="30" customHeight="1" x14ac:dyDescent="0.3"/>
    <row r="40" ht="30" customHeight="1" x14ac:dyDescent="0.3"/>
    <row r="41" ht="30" customHeight="1" x14ac:dyDescent="0.3"/>
    <row r="42" ht="30" customHeight="1" x14ac:dyDescent="0.3"/>
    <row r="43" ht="30" customHeight="1" x14ac:dyDescent="0.3"/>
    <row r="44" ht="30" customHeight="1" x14ac:dyDescent="0.3"/>
    <row r="45" ht="30" customHeight="1" x14ac:dyDescent="0.3"/>
    <row r="46" ht="30" customHeight="1" x14ac:dyDescent="0.3"/>
    <row r="47" ht="30" customHeight="1" x14ac:dyDescent="0.3"/>
    <row r="48" ht="14.4" x14ac:dyDescent="0.3"/>
    <row r="49" ht="15" customHeight="1" x14ac:dyDescent="0.3"/>
    <row r="50" ht="15" customHeight="1" x14ac:dyDescent="0.3"/>
    <row r="51" ht="15" customHeight="1" x14ac:dyDescent="0.3"/>
    <row r="52" ht="15" customHeight="1" x14ac:dyDescent="0.3"/>
    <row r="53" ht="15" customHeight="1" x14ac:dyDescent="0.3"/>
    <row r="54" ht="15" customHeight="1" x14ac:dyDescent="0.3"/>
    <row r="55" ht="15" customHeight="1" x14ac:dyDescent="0.3"/>
    <row r="56" ht="15" customHeight="1" x14ac:dyDescent="0.3"/>
    <row r="57" ht="15" customHeight="1" x14ac:dyDescent="0.3"/>
    <row r="58" ht="15" customHeight="1" x14ac:dyDescent="0.3"/>
    <row r="59" ht="15" customHeight="1" x14ac:dyDescent="0.3"/>
    <row r="60" ht="15" customHeight="1" x14ac:dyDescent="0.3"/>
    <row r="61" ht="15" customHeight="1" x14ac:dyDescent="0.3"/>
    <row r="62" ht="15" customHeight="1" x14ac:dyDescent="0.3"/>
    <row r="63" ht="15" customHeight="1" x14ac:dyDescent="0.3"/>
    <row r="64" ht="15" customHeight="1" x14ac:dyDescent="0.3"/>
    <row r="65" ht="15" customHeight="1" x14ac:dyDescent="0.3"/>
    <row r="66" ht="15" customHeight="1" x14ac:dyDescent="0.3"/>
    <row r="67" ht="15" customHeight="1" x14ac:dyDescent="0.3"/>
    <row r="68" ht="15" customHeight="1" x14ac:dyDescent="0.3"/>
    <row r="69" ht="15" customHeight="1" x14ac:dyDescent="0.3"/>
    <row r="70" ht="15" customHeight="1" x14ac:dyDescent="0.3"/>
    <row r="71" ht="15" customHeight="1" x14ac:dyDescent="0.3"/>
    <row r="72" ht="15" customHeight="1" x14ac:dyDescent="0.3"/>
    <row r="73" ht="15" customHeight="1" x14ac:dyDescent="0.3"/>
    <row r="74" ht="15" customHeight="1" x14ac:dyDescent="0.3"/>
    <row r="75" ht="15" customHeight="1" x14ac:dyDescent="0.3"/>
    <row r="76" ht="15" customHeight="1" x14ac:dyDescent="0.3"/>
    <row r="77" ht="15" customHeight="1" x14ac:dyDescent="0.3"/>
    <row r="78" ht="15" customHeight="1" x14ac:dyDescent="0.3"/>
    <row r="79" ht="15" customHeight="1" x14ac:dyDescent="0.3"/>
    <row r="80" ht="15" customHeight="1" x14ac:dyDescent="0.3"/>
    <row r="81" ht="15" customHeight="1" x14ac:dyDescent="0.3"/>
    <row r="82" ht="15" customHeight="1" x14ac:dyDescent="0.3"/>
    <row r="83" ht="15" customHeight="1" x14ac:dyDescent="0.3"/>
    <row r="84" ht="15" customHeight="1" x14ac:dyDescent="0.3"/>
    <row r="85" ht="15" customHeight="1" x14ac:dyDescent="0.3"/>
    <row r="86" ht="15" customHeight="1" x14ac:dyDescent="0.3"/>
    <row r="87" ht="15" customHeight="1" x14ac:dyDescent="0.3"/>
    <row r="88" ht="15" customHeight="1" x14ac:dyDescent="0.3"/>
    <row r="89" ht="15" customHeight="1" x14ac:dyDescent="0.3"/>
    <row r="90" ht="15" customHeight="1" x14ac:dyDescent="0.3"/>
    <row r="91" ht="15" customHeight="1" x14ac:dyDescent="0.3"/>
    <row r="92" ht="15" customHeight="1" x14ac:dyDescent="0.3"/>
    <row r="93" ht="15" customHeight="1" x14ac:dyDescent="0.3"/>
    <row r="94" ht="15" customHeight="1" x14ac:dyDescent="0.3"/>
    <row r="95" ht="15" customHeight="1" x14ac:dyDescent="0.3"/>
    <row r="96" ht="15" customHeight="1" x14ac:dyDescent="0.3"/>
    <row r="97" ht="15" customHeight="1" x14ac:dyDescent="0.3"/>
    <row r="98" ht="15" customHeight="1" x14ac:dyDescent="0.3"/>
    <row r="99" ht="15" customHeight="1" x14ac:dyDescent="0.3"/>
    <row r="100" ht="15" customHeight="1" x14ac:dyDescent="0.3"/>
    <row r="101" ht="15" customHeight="1" x14ac:dyDescent="0.3"/>
    <row r="102" ht="15" customHeight="1" x14ac:dyDescent="0.3"/>
    <row r="103" ht="15" customHeight="1" x14ac:dyDescent="0.3"/>
    <row r="104" ht="15" customHeight="1" x14ac:dyDescent="0.3"/>
    <row r="105" ht="15" customHeight="1" x14ac:dyDescent="0.3"/>
    <row r="106" ht="15" customHeight="1" x14ac:dyDescent="0.3"/>
    <row r="107" ht="15" customHeight="1" x14ac:dyDescent="0.3"/>
    <row r="108" ht="15" customHeight="1" x14ac:dyDescent="0.3"/>
    <row r="109" ht="15" customHeight="1" x14ac:dyDescent="0.3"/>
    <row r="110" ht="15" customHeight="1" x14ac:dyDescent="0.3"/>
  </sheetData>
  <sheetProtection algorithmName="SHA-512" hashValue="YAjJi6D4agj2Jq9d2M7wMM5ZKUYjaKtQ8I9xjcR16+gHCR7TMN/LF0Fjc8Lyme+CuoPYE33WQGeI/DN52YejZQ==" saltValue="BrDARwOo4x7CX+LDZiHV9g==" spinCount="100000" sheet="1" objects="1" scenarios="1" formatCells="0" formatColumns="0" formatRows="0" selectLockedCells="1"/>
  <mergeCells count="3">
    <mergeCell ref="C6:F6"/>
    <mergeCell ref="C18:E18"/>
    <mergeCell ref="C19:E19"/>
  </mergeCells>
  <conditionalFormatting sqref="F8:F17">
    <cfRule type="containsText" dxfId="27" priority="1" operator="containsText" text="mal">
      <formula>NOT(ISERROR(SEARCH("mal",F8)))</formula>
    </cfRule>
    <cfRule type="containsText" dxfId="26" priority="2" operator="containsText" text="acima">
      <formula>NOT(ISERROR(SEARCH("acima",F8)))</formula>
    </cfRule>
    <cfRule type="containsText" dxfId="25" priority="3" operator="containsText" text="Não">
      <formula>NOT(ISERROR(SEARCH("Não",F8)))</formula>
    </cfRule>
  </conditionalFormatting>
  <dataValidations count="2">
    <dataValidation type="list" allowBlank="1" showInputMessage="1" showErrorMessage="1" sqref="F8:F17" xr:uid="{00000000-0002-0000-0500-000001000000}">
      <formula1>$C$21:$C$24</formula1>
    </dataValidation>
    <dataValidation type="list" allowBlank="1" showInputMessage="1" showErrorMessage="1" sqref="D8:D17" xr:uid="{9B268786-6AC3-4316-B56D-843979B73B43}">
      <formula1>"Diario,Semanal,Mensual"</formula1>
    </dataValidation>
  </dataValidations>
  <pageMargins left="0.511811024" right="0.511811024" top="0.78740157499999996" bottom="0.78740157499999996" header="0.31496062000000002" footer="0.31496062000000002"/>
  <pageSetup paperSize="9" orientation="landscape" horizontalDpi="0" verticalDpi="0"/>
  <headerFooter>
    <oddFooter>&amp;C_x000D_&amp;1#&amp;"Calibri"&amp;9&amp;KFFFF00 Wiwynn Confidential</oddFooter>
  </headerFooter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500-000002000000}">
          <x14:formula1>
            <xm:f>'CAD-A'!$C$7:$C$57</xm:f>
          </x14:formula1>
          <xm:sqref>E8:E17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10"/>
  <sheetViews>
    <sheetView showGridLines="0" zoomScale="90" zoomScaleNormal="90" workbookViewId="0">
      <selection activeCell="C8" sqref="C8"/>
    </sheetView>
  </sheetViews>
  <sheetFormatPr defaultColWidth="8.88671875" defaultRowHeight="15" customHeight="1" zeroHeight="1" x14ac:dyDescent="0.3"/>
  <cols>
    <col min="1" max="1" width="27.6640625" style="1" customWidth="1"/>
    <col min="2" max="2" width="3.88671875" customWidth="1"/>
    <col min="3" max="3" width="77.44140625" style="20" customWidth="1"/>
    <col min="4" max="4" width="25.109375" customWidth="1"/>
    <col min="5" max="5" width="26.6640625" customWidth="1"/>
    <col min="6" max="6" width="33.33203125" customWidth="1"/>
    <col min="7" max="16" width="8.88671875" style="2"/>
  </cols>
  <sheetData>
    <row r="1" spans="1:16" s="63" customFormat="1" ht="44.25" customHeight="1" x14ac:dyDescent="0.3">
      <c r="C1" s="64" t="s">
        <v>192</v>
      </c>
      <c r="E1" s="65"/>
      <c r="F1" s="65"/>
    </row>
    <row r="2" spans="1:16" s="4" customFormat="1" ht="34.200000000000003" customHeight="1" x14ac:dyDescent="0.45">
      <c r="A2" s="1"/>
      <c r="C2" s="18" t="s">
        <v>28</v>
      </c>
      <c r="D2" s="5"/>
      <c r="E2" s="5"/>
      <c r="F2" s="5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6" s="4" customFormat="1" ht="21.6" customHeight="1" x14ac:dyDescent="0.3">
      <c r="A3" s="1"/>
      <c r="C3" s="19"/>
      <c r="G3" s="52"/>
      <c r="H3" s="52"/>
      <c r="I3" s="52"/>
      <c r="J3" s="52"/>
      <c r="K3" s="52"/>
      <c r="L3" s="52"/>
      <c r="M3" s="52"/>
      <c r="N3" s="52"/>
      <c r="O3" s="52"/>
      <c r="P3" s="52"/>
    </row>
    <row r="4" spans="1:16" s="4" customFormat="1" ht="21.6" customHeight="1" x14ac:dyDescent="0.3">
      <c r="A4" s="1"/>
      <c r="C4" s="19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16" ht="30" customHeight="1" thickBot="1" x14ac:dyDescent="0.35"/>
    <row r="6" spans="1:16" ht="30" customHeight="1" thickTop="1" thickBot="1" x14ac:dyDescent="0.35">
      <c r="C6" s="79" t="s">
        <v>70</v>
      </c>
      <c r="D6" s="80"/>
      <c r="E6" s="80"/>
      <c r="F6" s="81"/>
      <c r="G6" s="2">
        <f t="shared" ref="G6:G12" si="0">D6</f>
        <v>0</v>
      </c>
      <c r="H6" s="2" t="str">
        <f t="shared" ref="H6:H12" si="1">C6</f>
        <v>SHITSUKE: Sentido de la autodisciplina</v>
      </c>
      <c r="I6" s="2">
        <f t="shared" ref="I6:J12" si="2">E6</f>
        <v>0</v>
      </c>
      <c r="J6" s="2">
        <f t="shared" si="2"/>
        <v>0</v>
      </c>
    </row>
    <row r="7" spans="1:16" ht="36" customHeight="1" thickTop="1" thickBot="1" x14ac:dyDescent="0.35">
      <c r="C7" s="21" t="s">
        <v>65</v>
      </c>
      <c r="D7" s="21" t="s">
        <v>130</v>
      </c>
      <c r="E7" s="16" t="s">
        <v>64</v>
      </c>
      <c r="F7" s="16" t="s">
        <v>131</v>
      </c>
      <c r="G7" s="2" t="str">
        <f t="shared" si="0"/>
        <v>frecuencia de verificación</v>
      </c>
      <c r="H7" s="2" t="str">
        <f t="shared" si="1"/>
        <v>artículo</v>
      </c>
      <c r="I7" s="2" t="str">
        <f t="shared" si="2"/>
        <v>responsable</v>
      </c>
      <c r="J7" s="2" t="str">
        <f t="shared" si="2"/>
        <v>A medida que el artículo se hace en la empresa</v>
      </c>
    </row>
    <row r="8" spans="1:16" ht="30" customHeight="1" thickTop="1" x14ac:dyDescent="0.3">
      <c r="C8" s="60" t="s">
        <v>170</v>
      </c>
      <c r="D8" s="59" t="s">
        <v>189</v>
      </c>
      <c r="E8" s="59" t="s">
        <v>55</v>
      </c>
      <c r="F8" s="59" t="s">
        <v>150</v>
      </c>
      <c r="G8" s="2" t="str">
        <f t="shared" si="0"/>
        <v>Diario</v>
      </c>
      <c r="H8" s="2" t="str">
        <f t="shared" si="1"/>
        <v>Los documentos están siendo utilizados y los registros están actualizados?</v>
      </c>
      <c r="I8" s="2" t="str">
        <f t="shared" si="2"/>
        <v>Rafael Ávila</v>
      </c>
      <c r="J8" s="2" t="str">
        <f t="shared" si="2"/>
        <v>Está mal hecho</v>
      </c>
      <c r="K8" s="2" t="s">
        <v>106</v>
      </c>
      <c r="L8" s="2">
        <f>IFERROR(VLOOKUP(F8,$C$21:$D$24,2,FALSE),"")</f>
        <v>1</v>
      </c>
      <c r="M8" s="2">
        <f>IF(L8="","",3)</f>
        <v>3</v>
      </c>
    </row>
    <row r="9" spans="1:16" ht="30" customHeight="1" x14ac:dyDescent="0.3">
      <c r="C9" s="60" t="s">
        <v>175</v>
      </c>
      <c r="D9" s="59" t="s">
        <v>188</v>
      </c>
      <c r="E9" s="59" t="s">
        <v>56</v>
      </c>
      <c r="F9" s="59" t="s">
        <v>152</v>
      </c>
      <c r="G9" s="2" t="str">
        <f t="shared" si="0"/>
        <v>Semanal</v>
      </c>
      <c r="H9" s="2" t="str">
        <f t="shared" si="1"/>
        <v>Todas las condiciones de la empresa son seguro y libre de accidentes?</v>
      </c>
      <c r="I9" s="2" t="str">
        <f t="shared" si="2"/>
        <v>Filippo Ghermandi</v>
      </c>
      <c r="J9" s="2" t="str">
        <f t="shared" si="2"/>
        <v>Se hace por encima de las expectativas</v>
      </c>
      <c r="K9" s="2" t="s">
        <v>106</v>
      </c>
      <c r="L9" s="2">
        <f t="shared" ref="L9:L17" si="3">IFERROR(VLOOKUP(F9,$C$21:$D$24,2,FALSE),"")</f>
        <v>3</v>
      </c>
      <c r="M9" s="2">
        <f t="shared" ref="M9:M19" si="4">IF(L9="","",3)</f>
        <v>3</v>
      </c>
    </row>
    <row r="10" spans="1:16" ht="30" customHeight="1" x14ac:dyDescent="0.3">
      <c r="C10" s="60" t="s">
        <v>173</v>
      </c>
      <c r="D10" s="59" t="s">
        <v>187</v>
      </c>
      <c r="E10" s="59" t="s">
        <v>61</v>
      </c>
      <c r="F10" s="59" t="s">
        <v>149</v>
      </c>
      <c r="G10" s="2" t="str">
        <f t="shared" si="0"/>
        <v>Mensual</v>
      </c>
      <c r="H10" s="2" t="str">
        <f t="shared" si="1"/>
        <v>La empresa cuenta con un ambiente disciplinado?</v>
      </c>
      <c r="I10" s="2" t="str">
        <f t="shared" si="2"/>
        <v>Daniel Pereira</v>
      </c>
      <c r="J10" s="2" t="str">
        <f t="shared" si="2"/>
        <v>No se hace</v>
      </c>
      <c r="K10" s="2" t="s">
        <v>106</v>
      </c>
      <c r="L10" s="2">
        <f t="shared" si="3"/>
        <v>0</v>
      </c>
      <c r="M10" s="2">
        <f t="shared" si="4"/>
        <v>3</v>
      </c>
    </row>
    <row r="11" spans="1:16" ht="30" customHeight="1" x14ac:dyDescent="0.3">
      <c r="C11" s="68" t="s">
        <v>174</v>
      </c>
      <c r="D11" s="66"/>
      <c r="E11" s="66"/>
      <c r="F11" s="66"/>
      <c r="G11" s="2">
        <f t="shared" si="0"/>
        <v>0</v>
      </c>
      <c r="H11" s="2" t="str">
        <f t="shared" si="1"/>
        <v>La gente sabe las reglas de seguridad?</v>
      </c>
      <c r="I11" s="2">
        <f t="shared" si="2"/>
        <v>0</v>
      </c>
      <c r="J11" s="2">
        <f t="shared" si="2"/>
        <v>0</v>
      </c>
      <c r="K11" s="2" t="s">
        <v>106</v>
      </c>
      <c r="L11" s="2" t="str">
        <f t="shared" si="3"/>
        <v/>
      </c>
      <c r="M11" s="2" t="str">
        <f t="shared" si="4"/>
        <v/>
      </c>
    </row>
    <row r="12" spans="1:16" ht="30" customHeight="1" x14ac:dyDescent="0.3">
      <c r="C12" s="68" t="s">
        <v>172</v>
      </c>
      <c r="D12" s="66"/>
      <c r="E12" s="66"/>
      <c r="F12" s="66"/>
      <c r="G12" s="2">
        <f t="shared" si="0"/>
        <v>0</v>
      </c>
      <c r="H12" s="2" t="str">
        <f t="shared" si="1"/>
        <v>Los empleados cumplan con sus obligaciones diarias?</v>
      </c>
      <c r="I12" s="2">
        <f t="shared" si="2"/>
        <v>0</v>
      </c>
      <c r="J12" s="2">
        <f t="shared" si="2"/>
        <v>0</v>
      </c>
      <c r="K12" s="2" t="s">
        <v>106</v>
      </c>
      <c r="L12" s="2" t="str">
        <f t="shared" si="3"/>
        <v/>
      </c>
      <c r="M12" s="2" t="str">
        <f t="shared" si="4"/>
        <v/>
      </c>
    </row>
    <row r="13" spans="1:16" ht="30" customHeight="1" x14ac:dyDescent="0.3">
      <c r="C13" s="68" t="s">
        <v>80</v>
      </c>
      <c r="D13" s="66"/>
      <c r="E13" s="66"/>
      <c r="F13" s="66"/>
      <c r="G13" s="2">
        <f t="shared" ref="G13:G19" si="5">D13</f>
        <v>0</v>
      </c>
      <c r="H13" s="2" t="str">
        <f t="shared" ref="H13:H19" si="6">C13</f>
        <v>Hay objetivos establecidos para las áreas?</v>
      </c>
      <c r="I13" s="2">
        <f t="shared" ref="I13:J19" si="7">E13</f>
        <v>0</v>
      </c>
      <c r="J13" s="2">
        <f t="shared" si="7"/>
        <v>0</v>
      </c>
      <c r="K13" s="2" t="s">
        <v>106</v>
      </c>
      <c r="L13" s="2" t="str">
        <f t="shared" si="3"/>
        <v/>
      </c>
      <c r="M13" s="2" t="str">
        <f t="shared" si="4"/>
        <v/>
      </c>
    </row>
    <row r="14" spans="1:16" ht="30" customHeight="1" x14ac:dyDescent="0.3">
      <c r="C14" s="68" t="s">
        <v>171</v>
      </c>
      <c r="D14" s="66"/>
      <c r="E14" s="66"/>
      <c r="F14" s="66"/>
      <c r="G14" s="2">
        <f t="shared" si="5"/>
        <v>0</v>
      </c>
      <c r="H14" s="2" t="str">
        <f t="shared" si="6"/>
        <v>Los avisos de emergencia estén claros para todos?</v>
      </c>
      <c r="I14" s="2">
        <f t="shared" si="7"/>
        <v>0</v>
      </c>
      <c r="J14" s="2">
        <f t="shared" si="7"/>
        <v>0</v>
      </c>
      <c r="K14" s="2" t="s">
        <v>106</v>
      </c>
      <c r="L14" s="2" t="str">
        <f t="shared" si="3"/>
        <v/>
      </c>
      <c r="M14" s="2" t="str">
        <f t="shared" si="4"/>
        <v/>
      </c>
    </row>
    <row r="15" spans="1:16" ht="30" customHeight="1" x14ac:dyDescent="0.3">
      <c r="C15" s="68"/>
      <c r="D15" s="66"/>
      <c r="E15" s="66"/>
      <c r="F15" s="66"/>
      <c r="G15" s="2">
        <f t="shared" si="5"/>
        <v>0</v>
      </c>
      <c r="H15" s="2">
        <f t="shared" si="6"/>
        <v>0</v>
      </c>
      <c r="I15" s="2">
        <f t="shared" si="7"/>
        <v>0</v>
      </c>
      <c r="J15" s="2">
        <f t="shared" si="7"/>
        <v>0</v>
      </c>
      <c r="K15" s="2" t="s">
        <v>106</v>
      </c>
      <c r="L15" s="2" t="str">
        <f t="shared" si="3"/>
        <v/>
      </c>
      <c r="M15" s="2" t="str">
        <f t="shared" si="4"/>
        <v/>
      </c>
    </row>
    <row r="16" spans="1:16" ht="30" customHeight="1" x14ac:dyDescent="0.3">
      <c r="C16" s="68"/>
      <c r="D16" s="66"/>
      <c r="E16" s="66"/>
      <c r="F16" s="66"/>
      <c r="G16" s="2">
        <f t="shared" si="5"/>
        <v>0</v>
      </c>
      <c r="H16" s="2">
        <f t="shared" si="6"/>
        <v>0</v>
      </c>
      <c r="I16" s="2">
        <f t="shared" si="7"/>
        <v>0</v>
      </c>
      <c r="J16" s="2">
        <f t="shared" si="7"/>
        <v>0</v>
      </c>
      <c r="K16" s="2" t="s">
        <v>106</v>
      </c>
      <c r="L16" s="2" t="str">
        <f t="shared" si="3"/>
        <v/>
      </c>
      <c r="M16" s="2" t="str">
        <f t="shared" si="4"/>
        <v/>
      </c>
    </row>
    <row r="17" spans="1:14" ht="30" customHeight="1" thickBot="1" x14ac:dyDescent="0.35">
      <c r="C17" s="68"/>
      <c r="D17" s="66"/>
      <c r="E17" s="70"/>
      <c r="F17" s="70"/>
      <c r="G17" s="2">
        <f t="shared" si="5"/>
        <v>0</v>
      </c>
      <c r="H17" s="2">
        <f t="shared" si="6"/>
        <v>0</v>
      </c>
      <c r="I17" s="2">
        <f t="shared" si="7"/>
        <v>0</v>
      </c>
      <c r="J17" s="2">
        <f t="shared" si="7"/>
        <v>0</v>
      </c>
      <c r="K17" s="2" t="s">
        <v>106</v>
      </c>
      <c r="L17" s="2" t="str">
        <f t="shared" si="3"/>
        <v/>
      </c>
      <c r="M17" s="2" t="str">
        <f t="shared" si="4"/>
        <v/>
      </c>
    </row>
    <row r="18" spans="1:14" ht="30" customHeight="1" thickTop="1" thickBot="1" x14ac:dyDescent="0.35">
      <c r="C18" s="82" t="s">
        <v>81</v>
      </c>
      <c r="D18" s="82"/>
      <c r="E18" s="82"/>
      <c r="F18" s="23">
        <f>SUM(L8:L17)</f>
        <v>4</v>
      </c>
      <c r="G18" s="2">
        <f t="shared" si="5"/>
        <v>0</v>
      </c>
      <c r="H18" s="2" t="str">
        <f t="shared" si="6"/>
        <v>puntuación total</v>
      </c>
      <c r="I18" s="2">
        <f t="shared" si="7"/>
        <v>0</v>
      </c>
      <c r="J18" s="2">
        <f t="shared" si="7"/>
        <v>4</v>
      </c>
      <c r="L18" s="2">
        <f>SUM(L8:L17)</f>
        <v>4</v>
      </c>
      <c r="M18" s="2">
        <f>SUM(M8:M17)</f>
        <v>9</v>
      </c>
      <c r="N18" s="58">
        <f>L18/M18</f>
        <v>0.44444444444444442</v>
      </c>
    </row>
    <row r="19" spans="1:14" ht="30" customHeight="1" thickTop="1" thickBot="1" x14ac:dyDescent="0.35">
      <c r="C19" s="82" t="s">
        <v>82</v>
      </c>
      <c r="D19" s="82"/>
      <c r="E19" s="82"/>
      <c r="F19" s="29">
        <f>IFERROR(AVERAGE(L8:L17),0)</f>
        <v>1.3333333333333333</v>
      </c>
      <c r="G19" s="2">
        <f t="shared" si="5"/>
        <v>0</v>
      </c>
      <c r="H19" s="2" t="str">
        <f t="shared" si="6"/>
        <v>puntuación</v>
      </c>
      <c r="I19" s="2">
        <f t="shared" si="7"/>
        <v>0</v>
      </c>
      <c r="J19" s="2">
        <f t="shared" si="7"/>
        <v>1.3333333333333333</v>
      </c>
      <c r="M19" s="2" t="str">
        <f t="shared" si="4"/>
        <v/>
      </c>
    </row>
    <row r="20" spans="1:14" s="2" customFormat="1" ht="30" customHeight="1" thickTop="1" x14ac:dyDescent="0.3">
      <c r="A20" s="10"/>
      <c r="C20" s="53"/>
      <c r="E20" s="2" t="s">
        <v>177</v>
      </c>
      <c r="F20" s="2">
        <v>30</v>
      </c>
    </row>
    <row r="21" spans="1:14" s="2" customFormat="1" ht="30" customHeight="1" x14ac:dyDescent="0.3">
      <c r="A21" s="10"/>
      <c r="C21" s="2" t="s">
        <v>149</v>
      </c>
      <c r="D21" s="2">
        <v>0</v>
      </c>
      <c r="F21" s="2">
        <f>F18/F20</f>
        <v>0.13333333333333333</v>
      </c>
    </row>
    <row r="22" spans="1:14" s="2" customFormat="1" ht="30" customHeight="1" x14ac:dyDescent="0.3">
      <c r="A22" s="10"/>
      <c r="C22" s="2" t="s">
        <v>150</v>
      </c>
      <c r="D22" s="2">
        <v>1</v>
      </c>
    </row>
    <row r="23" spans="1:14" s="2" customFormat="1" ht="30" customHeight="1" x14ac:dyDescent="0.3">
      <c r="A23" s="10"/>
      <c r="C23" s="2" t="s">
        <v>151</v>
      </c>
      <c r="D23" s="2">
        <v>2</v>
      </c>
    </row>
    <row r="24" spans="1:14" s="2" customFormat="1" ht="30" customHeight="1" x14ac:dyDescent="0.3">
      <c r="A24" s="10"/>
      <c r="C24" s="2" t="s">
        <v>152</v>
      </c>
      <c r="D24" s="2">
        <v>3</v>
      </c>
    </row>
    <row r="25" spans="1:14" ht="30" customHeight="1" x14ac:dyDescent="0.3"/>
    <row r="26" spans="1:14" ht="30" customHeight="1" x14ac:dyDescent="0.3"/>
    <row r="27" spans="1:14" ht="30" customHeight="1" x14ac:dyDescent="0.3"/>
    <row r="28" spans="1:14" ht="30" customHeight="1" x14ac:dyDescent="0.3"/>
    <row r="29" spans="1:14" ht="30" customHeight="1" x14ac:dyDescent="0.3"/>
    <row r="30" spans="1:14" ht="30" customHeight="1" x14ac:dyDescent="0.3"/>
    <row r="31" spans="1:14" ht="30" customHeight="1" x14ac:dyDescent="0.3"/>
    <row r="32" spans="1:14" ht="30" customHeight="1" x14ac:dyDescent="0.3"/>
    <row r="33" ht="30" customHeight="1" x14ac:dyDescent="0.3"/>
    <row r="34" ht="30" customHeight="1" x14ac:dyDescent="0.3"/>
    <row r="35" ht="30" customHeight="1" x14ac:dyDescent="0.3"/>
    <row r="36" ht="30" customHeight="1" x14ac:dyDescent="0.3"/>
    <row r="37" ht="30" customHeight="1" x14ac:dyDescent="0.3"/>
    <row r="38" ht="30" customHeight="1" x14ac:dyDescent="0.3"/>
    <row r="39" ht="30" customHeight="1" x14ac:dyDescent="0.3"/>
    <row r="40" ht="30" customHeight="1" x14ac:dyDescent="0.3"/>
    <row r="41" ht="30" customHeight="1" x14ac:dyDescent="0.3"/>
    <row r="42" ht="30" customHeight="1" x14ac:dyDescent="0.3"/>
    <row r="43" ht="30" customHeight="1" x14ac:dyDescent="0.3"/>
    <row r="44" ht="30" customHeight="1" x14ac:dyDescent="0.3"/>
    <row r="45" ht="30" customHeight="1" x14ac:dyDescent="0.3"/>
    <row r="46" ht="30" customHeight="1" x14ac:dyDescent="0.3"/>
    <row r="47" ht="30" customHeight="1" x14ac:dyDescent="0.3"/>
    <row r="48" ht="30" customHeight="1" x14ac:dyDescent="0.3"/>
    <row r="49" ht="30" customHeight="1" x14ac:dyDescent="0.3"/>
    <row r="50" ht="14.4" x14ac:dyDescent="0.3"/>
    <row r="51" ht="15" customHeight="1" x14ac:dyDescent="0.3"/>
    <row r="52" ht="15" customHeight="1" x14ac:dyDescent="0.3"/>
    <row r="53" ht="15" customHeight="1" x14ac:dyDescent="0.3"/>
    <row r="54" ht="15" customHeight="1" x14ac:dyDescent="0.3"/>
    <row r="55" ht="15" customHeight="1" x14ac:dyDescent="0.3"/>
    <row r="56" ht="15" customHeight="1" x14ac:dyDescent="0.3"/>
    <row r="57" ht="15" customHeight="1" x14ac:dyDescent="0.3"/>
    <row r="58" ht="15" customHeight="1" x14ac:dyDescent="0.3"/>
    <row r="59" ht="15" customHeight="1" x14ac:dyDescent="0.3"/>
    <row r="60" ht="15" customHeight="1" x14ac:dyDescent="0.3"/>
    <row r="61" ht="15" customHeight="1" x14ac:dyDescent="0.3"/>
    <row r="62" ht="15" customHeight="1" x14ac:dyDescent="0.3"/>
    <row r="63" ht="15" customHeight="1" x14ac:dyDescent="0.3"/>
    <row r="64" ht="15" customHeight="1" x14ac:dyDescent="0.3"/>
    <row r="65" ht="15" customHeight="1" x14ac:dyDescent="0.3"/>
    <row r="66" ht="15" customHeight="1" x14ac:dyDescent="0.3"/>
    <row r="67" ht="15" customHeight="1" x14ac:dyDescent="0.3"/>
    <row r="68" ht="15" customHeight="1" x14ac:dyDescent="0.3"/>
    <row r="69" ht="15" customHeight="1" x14ac:dyDescent="0.3"/>
    <row r="70" ht="15" customHeight="1" x14ac:dyDescent="0.3"/>
    <row r="71" ht="15" customHeight="1" x14ac:dyDescent="0.3"/>
    <row r="72" ht="15" customHeight="1" x14ac:dyDescent="0.3"/>
    <row r="73" ht="15" customHeight="1" x14ac:dyDescent="0.3"/>
    <row r="74" ht="15" customHeight="1" x14ac:dyDescent="0.3"/>
    <row r="75" ht="15" customHeight="1" x14ac:dyDescent="0.3"/>
    <row r="76" ht="15" customHeight="1" x14ac:dyDescent="0.3"/>
    <row r="77" ht="15" customHeight="1" x14ac:dyDescent="0.3"/>
    <row r="78" ht="15" customHeight="1" x14ac:dyDescent="0.3"/>
    <row r="79" ht="15" customHeight="1" x14ac:dyDescent="0.3"/>
    <row r="80" ht="15" customHeight="1" x14ac:dyDescent="0.3"/>
    <row r="81" ht="15" customHeight="1" x14ac:dyDescent="0.3"/>
    <row r="82" ht="15" customHeight="1" x14ac:dyDescent="0.3"/>
    <row r="83" ht="15" customHeight="1" x14ac:dyDescent="0.3"/>
    <row r="84" ht="15" customHeight="1" x14ac:dyDescent="0.3"/>
    <row r="85" ht="15" customHeight="1" x14ac:dyDescent="0.3"/>
    <row r="86" ht="15" customHeight="1" x14ac:dyDescent="0.3"/>
    <row r="87" ht="15" customHeight="1" x14ac:dyDescent="0.3"/>
    <row r="88" ht="15" customHeight="1" x14ac:dyDescent="0.3"/>
    <row r="89" ht="15" customHeight="1" x14ac:dyDescent="0.3"/>
    <row r="90" ht="15" customHeight="1" x14ac:dyDescent="0.3"/>
    <row r="91" ht="15" customHeight="1" x14ac:dyDescent="0.3"/>
    <row r="92" ht="15" customHeight="1" x14ac:dyDescent="0.3"/>
    <row r="93" ht="15" customHeight="1" x14ac:dyDescent="0.3"/>
    <row r="94" ht="15" customHeight="1" x14ac:dyDescent="0.3"/>
    <row r="95" ht="15" customHeight="1" x14ac:dyDescent="0.3"/>
    <row r="96" ht="15" customHeight="1" x14ac:dyDescent="0.3"/>
    <row r="97" ht="15" customHeight="1" x14ac:dyDescent="0.3"/>
    <row r="98" ht="15" customHeight="1" x14ac:dyDescent="0.3"/>
    <row r="99" ht="15" customHeight="1" x14ac:dyDescent="0.3"/>
    <row r="100" ht="15" customHeight="1" x14ac:dyDescent="0.3"/>
    <row r="101" ht="15" customHeight="1" x14ac:dyDescent="0.3"/>
    <row r="102" ht="15" customHeight="1" x14ac:dyDescent="0.3"/>
    <row r="103" ht="15" customHeight="1" x14ac:dyDescent="0.3"/>
    <row r="104" ht="15" customHeight="1" x14ac:dyDescent="0.3"/>
    <row r="105" ht="15" customHeight="1" x14ac:dyDescent="0.3"/>
    <row r="106" ht="15" customHeight="1" x14ac:dyDescent="0.3"/>
    <row r="107" ht="15" customHeight="1" x14ac:dyDescent="0.3"/>
    <row r="108" ht="15" customHeight="1" x14ac:dyDescent="0.3"/>
    <row r="109" ht="15" customHeight="1" x14ac:dyDescent="0.3"/>
    <row r="110" ht="15" customHeight="1" x14ac:dyDescent="0.3"/>
  </sheetData>
  <sheetProtection algorithmName="SHA-512" hashValue="3T+npBnA1l3jrJghB51HM/eqJKofmbcfcxJhnLiVzzK16Z/KZKwC1z/gIsncW/n1d5ZmGSipO7rpdlEaQEBg/Q==" saltValue="8L4/moIxIZ1Hx3KxomRWPA==" spinCount="100000" sheet="1" objects="1" scenarios="1" formatCells="0" formatColumns="0" formatRows="0" selectLockedCells="1"/>
  <mergeCells count="3">
    <mergeCell ref="C6:F6"/>
    <mergeCell ref="C18:E18"/>
    <mergeCell ref="C19:E19"/>
  </mergeCells>
  <conditionalFormatting sqref="F8:F17">
    <cfRule type="containsText" dxfId="24" priority="1" operator="containsText" text="mal">
      <formula>NOT(ISERROR(SEARCH("mal",F8)))</formula>
    </cfRule>
    <cfRule type="containsText" dxfId="23" priority="2" operator="containsText" text="acima">
      <formula>NOT(ISERROR(SEARCH("acima",F8)))</formula>
    </cfRule>
    <cfRule type="containsText" dxfId="22" priority="3" operator="containsText" text="Não">
      <formula>NOT(ISERROR(SEARCH("Não",F8)))</formula>
    </cfRule>
  </conditionalFormatting>
  <dataValidations count="2">
    <dataValidation type="list" allowBlank="1" showInputMessage="1" showErrorMessage="1" sqref="F8:F17" xr:uid="{00000000-0002-0000-0600-000001000000}">
      <formula1>$C$21:$C$24</formula1>
    </dataValidation>
    <dataValidation type="list" allowBlank="1" showInputMessage="1" showErrorMessage="1" sqref="D8:D17" xr:uid="{70A51A8D-734F-46B7-9831-4C7B14E52648}">
      <formula1>"Diario,Semanal,Mensual"</formula1>
    </dataValidation>
  </dataValidations>
  <pageMargins left="0.511811024" right="0.511811024" top="0.78740157499999996" bottom="0.78740157499999996" header="0.31496062000000002" footer="0.31496062000000002"/>
  <pageSetup paperSize="9" orientation="landscape" horizontalDpi="0" verticalDpi="0"/>
  <headerFooter>
    <oddFooter>&amp;C_x000D_&amp;1#&amp;"Calibri"&amp;9&amp;KFFFF00 Wiwynn Confidential</oddFooter>
  </headerFooter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600-000002000000}">
          <x14:formula1>
            <xm:f>'CAD-A'!$C$7:$C$57</xm:f>
          </x14:formula1>
          <xm:sqref>E8:E17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K51"/>
  <sheetViews>
    <sheetView workbookViewId="0">
      <selection activeCell="B32" sqref="B32"/>
    </sheetView>
  </sheetViews>
  <sheetFormatPr defaultColWidth="11.44140625" defaultRowHeight="14.4" x14ac:dyDescent="0.3"/>
  <cols>
    <col min="2" max="2" width="67.88671875" style="40" bestFit="1" customWidth="1"/>
  </cols>
  <sheetData>
    <row r="2" spans="2:11" x14ac:dyDescent="0.3">
      <c r="B2" s="40" t="str">
        <f>'S-U'!C8</f>
        <v>Sólo los materiales necesarios para la ejecución de los trabajos están disponibles?</v>
      </c>
      <c r="C2" s="40" t="str">
        <f>'S-U'!D8</f>
        <v>Diario</v>
      </c>
      <c r="D2" s="40" t="str">
        <f>'S-U'!E8</f>
        <v>Rafael Ávila</v>
      </c>
      <c r="E2" s="40" t="str">
        <f>'S-U'!F8</f>
        <v>No se hace</v>
      </c>
      <c r="F2" s="40" t="str">
        <f>'S-U'!G8</f>
        <v>Diario</v>
      </c>
      <c r="G2" s="40" t="str">
        <f>'S-U'!H8</f>
        <v>Sólo los materiales necesarios para la ejecución de los trabajos están disponibles?</v>
      </c>
      <c r="H2" s="40" t="str">
        <f>'S-U'!I8</f>
        <v>Rafael Ávila</v>
      </c>
      <c r="I2" s="40" t="str">
        <f>'S-U'!J8</f>
        <v>No se hace</v>
      </c>
      <c r="J2" s="40" t="str">
        <f>'S-U'!K8</f>
        <v>uso</v>
      </c>
      <c r="K2" s="40">
        <f>'S-U'!L8</f>
        <v>0</v>
      </c>
    </row>
    <row r="3" spans="2:11" x14ac:dyDescent="0.3">
      <c r="B3" s="40" t="str">
        <f>'S-U'!C9</f>
        <v>Todos los equipos materiales / trabajo están en perfectas condiciones?</v>
      </c>
      <c r="C3" s="40" t="str">
        <f>'S-U'!D9</f>
        <v>Semanal</v>
      </c>
      <c r="D3" s="40" t="str">
        <f>'S-U'!E9</f>
        <v>Filippo Ghermandi</v>
      </c>
      <c r="E3" s="40" t="str">
        <f>'S-U'!F9</f>
        <v>Está mal hecho</v>
      </c>
      <c r="F3" s="40" t="str">
        <f>'S-U'!G9</f>
        <v>Semanal</v>
      </c>
      <c r="G3" s="40" t="str">
        <f>'S-U'!H9</f>
        <v>Todos los equipos materiales / trabajo están en perfectas condiciones?</v>
      </c>
      <c r="H3" s="40" t="str">
        <f>'S-U'!I9</f>
        <v>Filippo Ghermandi</v>
      </c>
      <c r="I3" s="40" t="str">
        <f>'S-U'!J9</f>
        <v>Está mal hecho</v>
      </c>
      <c r="J3" s="40" t="str">
        <f>'S-U'!K9</f>
        <v>uso</v>
      </c>
      <c r="K3" s="40">
        <f>'S-U'!L9</f>
        <v>1</v>
      </c>
    </row>
    <row r="4" spans="2:11" x14ac:dyDescent="0.3">
      <c r="B4" s="40" t="str">
        <f>'S-U'!C10</f>
        <v>El aspecto visual de la sección es agradable?</v>
      </c>
      <c r="C4" s="40" t="str">
        <f>'S-U'!D10</f>
        <v>Mensual</v>
      </c>
      <c r="D4" s="40" t="str">
        <f>'S-U'!E10</f>
        <v>Daniel Pereira</v>
      </c>
      <c r="E4" s="40" t="str">
        <f>'S-U'!F10</f>
        <v>Se lleva a cabo como se esperaba</v>
      </c>
      <c r="F4" s="40" t="str">
        <f>'S-U'!G10</f>
        <v>Mensual</v>
      </c>
      <c r="G4" s="40" t="str">
        <f>'S-U'!H10</f>
        <v>El aspecto visual de la sección es agradable?</v>
      </c>
      <c r="H4" s="40" t="str">
        <f>'S-U'!I10</f>
        <v>Daniel Pereira</v>
      </c>
      <c r="I4" s="40" t="str">
        <f>'S-U'!J10</f>
        <v>Se lleva a cabo como se esperaba</v>
      </c>
      <c r="J4" s="40" t="str">
        <f>'S-U'!K10</f>
        <v>uso</v>
      </c>
      <c r="K4" s="40">
        <f>'S-U'!L10</f>
        <v>2</v>
      </c>
    </row>
    <row r="5" spans="2:11" x14ac:dyDescent="0.3">
      <c r="B5" s="40" t="str">
        <f>'S-U'!C11</f>
        <v>artículos de uso diario son accesibles?</v>
      </c>
      <c r="C5" s="40">
        <f>'S-U'!D11</f>
        <v>0</v>
      </c>
      <c r="D5" s="40">
        <f>'S-U'!E11</f>
        <v>0</v>
      </c>
      <c r="E5" s="40">
        <f>'S-U'!F11</f>
        <v>0</v>
      </c>
      <c r="F5" s="40">
        <f>'S-U'!G11</f>
        <v>0</v>
      </c>
      <c r="G5" s="40" t="str">
        <f>'S-U'!H11</f>
        <v>artículos de uso diario son accesibles?</v>
      </c>
      <c r="H5" s="40">
        <f>'S-U'!I11</f>
        <v>0</v>
      </c>
      <c r="I5" s="40">
        <f>'S-U'!J11</f>
        <v>0</v>
      </c>
      <c r="J5" s="40" t="str">
        <f>'S-U'!K11</f>
        <v>uso</v>
      </c>
      <c r="K5" s="40" t="str">
        <f>'S-U'!L11</f>
        <v/>
      </c>
    </row>
    <row r="6" spans="2:11" x14ac:dyDescent="0.3">
      <c r="B6" s="40" t="str">
        <f>'S-U'!C12</f>
        <v>Hay un control de mantenimiento que no haya fugas de aire, agua, aceite o pérdida de energía?</v>
      </c>
      <c r="C6" s="40">
        <f>'S-U'!D12</f>
        <v>0</v>
      </c>
      <c r="D6" s="40">
        <f>'S-U'!E12</f>
        <v>0</v>
      </c>
      <c r="E6" s="40">
        <f>'S-U'!F12</f>
        <v>0</v>
      </c>
      <c r="F6" s="40">
        <f>'S-U'!G12</f>
        <v>0</v>
      </c>
      <c r="G6" s="40" t="str">
        <f>'S-U'!H12</f>
        <v>Hay un control de mantenimiento que no haya fugas de aire, agua, aceite o pérdida de energía?</v>
      </c>
      <c r="H6" s="40">
        <f>'S-U'!I12</f>
        <v>0</v>
      </c>
      <c r="I6" s="40">
        <f>'S-U'!J12</f>
        <v>0</v>
      </c>
      <c r="J6" s="40" t="str">
        <f>'S-U'!K12</f>
        <v>uso</v>
      </c>
      <c r="K6" s="40" t="str">
        <f>'S-U'!L12</f>
        <v/>
      </c>
    </row>
    <row r="7" spans="2:11" x14ac:dyDescent="0.3">
      <c r="B7" s="40" t="str">
        <f>'S-U'!C13</f>
        <v>Hay diagrama de flujo para la eliminación de productos químicos?</v>
      </c>
      <c r="C7" s="40">
        <f>'S-U'!D13</f>
        <v>0</v>
      </c>
      <c r="D7" s="40">
        <f>'S-U'!E13</f>
        <v>0</v>
      </c>
      <c r="E7" s="40">
        <f>'S-U'!F13</f>
        <v>0</v>
      </c>
      <c r="F7" s="40">
        <f>'S-U'!G13</f>
        <v>0</v>
      </c>
      <c r="G7" s="40" t="str">
        <f>'S-U'!H13</f>
        <v>Hay diagrama de flujo para la eliminación de productos químicos?</v>
      </c>
      <c r="H7" s="40">
        <f>'S-U'!I13</f>
        <v>0</v>
      </c>
      <c r="I7" s="40">
        <f>'S-U'!J13</f>
        <v>0</v>
      </c>
      <c r="J7" s="40" t="str">
        <f>'S-U'!K13</f>
        <v>uso</v>
      </c>
      <c r="K7" s="40" t="str">
        <f>'S-U'!L13</f>
        <v/>
      </c>
    </row>
    <row r="8" spans="2:11" x14ac:dyDescent="0.3">
      <c r="B8" s="40" t="str">
        <f>'S-U'!C14</f>
        <v>Información, notas y trabajos innecesarios se desechan o se almacenan correctamente?</v>
      </c>
      <c r="C8" s="40">
        <f>'S-U'!D14</f>
        <v>0</v>
      </c>
      <c r="D8" s="40">
        <f>'S-U'!E14</f>
        <v>0</v>
      </c>
      <c r="E8" s="40">
        <f>'S-U'!F14</f>
        <v>0</v>
      </c>
      <c r="F8" s="40">
        <f>'S-U'!G14</f>
        <v>0</v>
      </c>
      <c r="G8" s="40" t="str">
        <f>'S-U'!H14</f>
        <v>Información, notas y trabajos innecesarios se desechan o se almacenan correctamente?</v>
      </c>
      <c r="H8" s="40">
        <f>'S-U'!I14</f>
        <v>0</v>
      </c>
      <c r="I8" s="40">
        <f>'S-U'!J14</f>
        <v>0</v>
      </c>
      <c r="J8" s="40" t="str">
        <f>'S-U'!K14</f>
        <v>uso</v>
      </c>
      <c r="K8" s="40" t="str">
        <f>'S-U'!L14</f>
        <v/>
      </c>
    </row>
    <row r="9" spans="2:11" x14ac:dyDescent="0.3">
      <c r="B9" s="40">
        <f>'S-U'!C15</f>
        <v>0</v>
      </c>
      <c r="C9" s="40">
        <f>'S-U'!D15</f>
        <v>0</v>
      </c>
      <c r="D9" s="40">
        <f>'S-U'!E15</f>
        <v>0</v>
      </c>
      <c r="E9" s="40">
        <f>'S-U'!F15</f>
        <v>0</v>
      </c>
      <c r="F9" s="40">
        <f>'S-U'!G15</f>
        <v>0</v>
      </c>
      <c r="G9" s="40">
        <f>'S-U'!H15</f>
        <v>0</v>
      </c>
      <c r="H9" s="40">
        <f>'S-U'!I15</f>
        <v>0</v>
      </c>
      <c r="I9" s="40">
        <f>'S-U'!J15</f>
        <v>0</v>
      </c>
      <c r="J9" s="40" t="str">
        <f>'S-U'!K15</f>
        <v>uso</v>
      </c>
      <c r="K9" s="40" t="str">
        <f>'S-U'!L15</f>
        <v/>
      </c>
    </row>
    <row r="10" spans="2:11" x14ac:dyDescent="0.3">
      <c r="B10" s="40">
        <f>'S-U'!C16</f>
        <v>0</v>
      </c>
      <c r="C10" s="40">
        <f>'S-U'!D16</f>
        <v>0</v>
      </c>
      <c r="D10" s="40">
        <f>'S-U'!E16</f>
        <v>0</v>
      </c>
      <c r="E10" s="40">
        <f>'S-U'!F16</f>
        <v>0</v>
      </c>
      <c r="F10" s="40">
        <f>'S-U'!G16</f>
        <v>0</v>
      </c>
      <c r="G10" s="40">
        <f>'S-U'!H16</f>
        <v>0</v>
      </c>
      <c r="H10" s="40">
        <f>'S-U'!I16</f>
        <v>0</v>
      </c>
      <c r="I10" s="40">
        <f>'S-U'!J16</f>
        <v>0</v>
      </c>
      <c r="J10" s="40" t="str">
        <f>'S-U'!K16</f>
        <v>uso</v>
      </c>
      <c r="K10" s="40" t="str">
        <f>'S-U'!L16</f>
        <v/>
      </c>
    </row>
    <row r="11" spans="2:11" x14ac:dyDescent="0.3">
      <c r="B11" s="40">
        <f>'S-U'!C17</f>
        <v>0</v>
      </c>
      <c r="C11" s="40">
        <f>'S-U'!D17</f>
        <v>0</v>
      </c>
      <c r="D11" s="40">
        <f>'S-U'!E17</f>
        <v>0</v>
      </c>
      <c r="E11" s="40">
        <f>'S-U'!F17</f>
        <v>0</v>
      </c>
      <c r="F11" s="40">
        <f>'S-U'!G17</f>
        <v>0</v>
      </c>
      <c r="G11" s="40">
        <f>'S-U'!H17</f>
        <v>0</v>
      </c>
      <c r="H11" s="40">
        <f>'S-U'!I17</f>
        <v>0</v>
      </c>
      <c r="I11" s="40">
        <f>'S-U'!J17</f>
        <v>0</v>
      </c>
      <c r="J11" s="40" t="str">
        <f>'S-U'!K17</f>
        <v>uso</v>
      </c>
      <c r="K11" s="40" t="str">
        <f>'S-U'!L17</f>
        <v/>
      </c>
    </row>
    <row r="12" spans="2:11" x14ac:dyDescent="0.3">
      <c r="B12" s="40" t="str">
        <f>'S-O'!C8</f>
        <v>Hay materiales de todo el lugar de trabajo?</v>
      </c>
      <c r="C12" s="40" t="str">
        <f>'S-O'!D8</f>
        <v>Diario</v>
      </c>
      <c r="D12" s="40" t="str">
        <f>'S-O'!E8</f>
        <v>Rafael Ávila</v>
      </c>
      <c r="E12" s="40" t="str">
        <f>'S-O'!F8</f>
        <v>Se lleva a cabo como se esperaba</v>
      </c>
      <c r="F12" s="40" t="str">
        <f>'S-O'!G8</f>
        <v>Diario</v>
      </c>
      <c r="G12" s="40" t="str">
        <f>'S-O'!H8</f>
        <v>Hay materiales de todo el lugar de trabajo?</v>
      </c>
      <c r="H12" s="40" t="str">
        <f>'S-O'!I8</f>
        <v>Rafael Ávila</v>
      </c>
      <c r="I12" s="40" t="str">
        <f>'S-O'!J8</f>
        <v>Se lleva a cabo como se esperaba</v>
      </c>
      <c r="J12" s="40" t="str">
        <f>'S-O'!K8</f>
        <v>organización</v>
      </c>
      <c r="K12" s="40">
        <f>'S-O'!L8</f>
        <v>2</v>
      </c>
    </row>
    <row r="13" spans="2:11" x14ac:dyDescent="0.3">
      <c r="B13" s="40" t="str">
        <f>'S-O'!C9</f>
        <v>Los materiales son bien abastecido y tener una identificación?</v>
      </c>
      <c r="C13" s="40" t="str">
        <f>'S-O'!D9</f>
        <v>Semanal</v>
      </c>
      <c r="D13" s="40" t="str">
        <f>'S-O'!E9</f>
        <v>Filippo Ghermandi</v>
      </c>
      <c r="E13" s="40" t="str">
        <f>'S-O'!F9</f>
        <v>Está mal hecho</v>
      </c>
      <c r="F13" s="40" t="str">
        <f>'S-O'!G9</f>
        <v>Semanal</v>
      </c>
      <c r="G13" s="40" t="str">
        <f>'S-O'!H9</f>
        <v>Los materiales son bien abastecido y tener una identificación?</v>
      </c>
      <c r="H13" s="40" t="str">
        <f>'S-O'!I9</f>
        <v>Filippo Ghermandi</v>
      </c>
      <c r="I13" s="40" t="str">
        <f>'S-O'!J9</f>
        <v>Está mal hecho</v>
      </c>
      <c r="J13" s="40" t="str">
        <f>'S-O'!K9</f>
        <v>organización</v>
      </c>
      <c r="K13" s="40">
        <f>'S-O'!L9</f>
        <v>1</v>
      </c>
    </row>
    <row r="14" spans="2:11" x14ac:dyDescent="0.3">
      <c r="B14" s="40" t="str">
        <f>'S-O'!C10</f>
        <v>Los materiales tienen fácil acceso?</v>
      </c>
      <c r="C14" s="40" t="str">
        <f>'S-O'!D10</f>
        <v>Mensual</v>
      </c>
      <c r="D14" s="40" t="str">
        <f>'S-O'!E10</f>
        <v>Daniel Pereira</v>
      </c>
      <c r="E14" s="40" t="str">
        <f>'S-O'!F10</f>
        <v>Se hace por encima de las expectativas</v>
      </c>
      <c r="F14" s="40" t="str">
        <f>'S-O'!G10</f>
        <v>Mensual</v>
      </c>
      <c r="G14" s="40" t="str">
        <f>'S-O'!H10</f>
        <v>Los materiales tienen fácil acceso?</v>
      </c>
      <c r="H14" s="40" t="str">
        <f>'S-O'!I10</f>
        <v>Daniel Pereira</v>
      </c>
      <c r="I14" s="40" t="str">
        <f>'S-O'!J10</f>
        <v>Se hace por encima de las expectativas</v>
      </c>
      <c r="J14" s="40" t="str">
        <f>'S-O'!K10</f>
        <v>organización</v>
      </c>
      <c r="K14" s="40">
        <f>'S-O'!L10</f>
        <v>3</v>
      </c>
    </row>
    <row r="15" spans="2:11" x14ac:dyDescent="0.3">
      <c r="B15" s="40" t="str">
        <f>'S-O'!C11</f>
        <v>El patrón de organización tiene en los intercambios de giro?</v>
      </c>
      <c r="C15" s="40">
        <f>'S-O'!D11</f>
        <v>0</v>
      </c>
      <c r="D15" s="40">
        <f>'S-O'!E11</f>
        <v>0</v>
      </c>
      <c r="E15" s="40">
        <f>'S-O'!F11</f>
        <v>0</v>
      </c>
      <c r="F15" s="40">
        <f>'S-O'!G11</f>
        <v>0</v>
      </c>
      <c r="G15" s="40" t="str">
        <f>'S-O'!H11</f>
        <v>El patrón de organización tiene en los intercambios de giro?</v>
      </c>
      <c r="H15" s="40">
        <f>'S-O'!I11</f>
        <v>0</v>
      </c>
      <c r="I15" s="40">
        <f>'S-O'!J11</f>
        <v>0</v>
      </c>
      <c r="J15" s="40" t="str">
        <f>'S-O'!K11</f>
        <v>organización</v>
      </c>
      <c r="K15" s="40" t="str">
        <f>'S-O'!L11</f>
        <v/>
      </c>
    </row>
    <row r="16" spans="2:11" x14ac:dyDescent="0.3">
      <c r="B16" s="40" t="str">
        <f>'S-O'!C12</f>
        <v>se organiza el entorno de trabajo?</v>
      </c>
      <c r="C16" s="40">
        <f>'S-O'!D12</f>
        <v>0</v>
      </c>
      <c r="D16" s="40">
        <f>'S-O'!E12</f>
        <v>0</v>
      </c>
      <c r="E16" s="40">
        <f>'S-O'!F12</f>
        <v>0</v>
      </c>
      <c r="F16" s="40">
        <f>'S-O'!G12</f>
        <v>0</v>
      </c>
      <c r="G16" s="40" t="str">
        <f>'S-O'!H12</f>
        <v>se organiza el entorno de trabajo?</v>
      </c>
      <c r="H16" s="40">
        <f>'S-O'!I12</f>
        <v>0</v>
      </c>
      <c r="I16" s="40">
        <f>'S-O'!J12</f>
        <v>0</v>
      </c>
      <c r="J16" s="40" t="str">
        <f>'S-O'!K12</f>
        <v>organización</v>
      </c>
      <c r="K16" s="40" t="str">
        <f>'S-O'!L12</f>
        <v/>
      </c>
    </row>
    <row r="17" spans="2:11" x14ac:dyDescent="0.3">
      <c r="B17" s="40" t="str">
        <f>'S-O'!C13</f>
        <v>se organizan los archivos y documentos?</v>
      </c>
      <c r="C17" s="40">
        <f>'S-O'!D13</f>
        <v>0</v>
      </c>
      <c r="D17" s="40">
        <f>'S-O'!E13</f>
        <v>0</v>
      </c>
      <c r="E17" s="40">
        <f>'S-O'!F13</f>
        <v>0</v>
      </c>
      <c r="F17" s="40">
        <f>'S-O'!G13</f>
        <v>0</v>
      </c>
      <c r="G17" s="40" t="str">
        <f>'S-O'!H13</f>
        <v>se organizan los archivos y documentos?</v>
      </c>
      <c r="H17" s="40">
        <f>'S-O'!I13</f>
        <v>0</v>
      </c>
      <c r="I17" s="40">
        <f>'S-O'!J13</f>
        <v>0</v>
      </c>
      <c r="J17" s="40" t="str">
        <f>'S-O'!K13</f>
        <v>organización</v>
      </c>
      <c r="K17" s="40" t="str">
        <f>'S-O'!L13</f>
        <v/>
      </c>
    </row>
    <row r="18" spans="2:11" x14ac:dyDescent="0.3">
      <c r="B18" s="40" t="str">
        <f>'S-O'!C14</f>
        <v>Hay flujos establecidos para las actividades de la zona?</v>
      </c>
      <c r="C18" s="40">
        <f>'S-O'!D14</f>
        <v>0</v>
      </c>
      <c r="D18" s="40">
        <f>'S-O'!E14</f>
        <v>0</v>
      </c>
      <c r="E18" s="40">
        <f>'S-O'!F14</f>
        <v>0</v>
      </c>
      <c r="F18" s="40">
        <f>'S-O'!G14</f>
        <v>0</v>
      </c>
      <c r="G18" s="40" t="str">
        <f>'S-O'!H14</f>
        <v>Hay flujos establecidos para las actividades de la zona?</v>
      </c>
      <c r="H18" s="40">
        <f>'S-O'!I14</f>
        <v>0</v>
      </c>
      <c r="I18" s="40">
        <f>'S-O'!J14</f>
        <v>0</v>
      </c>
      <c r="J18" s="40" t="str">
        <f>'S-O'!K14</f>
        <v>organización</v>
      </c>
      <c r="K18" s="40" t="str">
        <f>'S-O'!L14</f>
        <v/>
      </c>
    </row>
    <row r="19" spans="2:11" x14ac:dyDescent="0.3">
      <c r="B19" s="40" t="str">
        <f>'S-O'!C15</f>
        <v>La comunicación interna de los miembros está bien organizado?</v>
      </c>
      <c r="C19" s="40">
        <f>'S-O'!D15</f>
        <v>0</v>
      </c>
      <c r="D19" s="40">
        <f>'S-O'!E15</f>
        <v>0</v>
      </c>
      <c r="E19" s="40">
        <f>'S-O'!F15</f>
        <v>0</v>
      </c>
      <c r="F19" s="40">
        <f>'S-O'!G15</f>
        <v>0</v>
      </c>
      <c r="G19" s="40" t="str">
        <f>'S-O'!H15</f>
        <v>La comunicación interna de los miembros está bien organizado?</v>
      </c>
      <c r="H19" s="40">
        <f>'S-O'!I15</f>
        <v>0</v>
      </c>
      <c r="I19" s="40">
        <f>'S-O'!J15</f>
        <v>0</v>
      </c>
      <c r="J19" s="40" t="str">
        <f>'S-O'!K15</f>
        <v>organización</v>
      </c>
      <c r="K19" s="40" t="str">
        <f>'S-O'!L15</f>
        <v/>
      </c>
    </row>
    <row r="20" spans="2:11" x14ac:dyDescent="0.3">
      <c r="B20" s="40" t="str">
        <f>'S-O'!C16</f>
        <v>áreas de tráfico son claras?</v>
      </c>
      <c r="C20" s="40">
        <f>'S-O'!D16</f>
        <v>0</v>
      </c>
      <c r="D20" s="40">
        <f>'S-O'!E16</f>
        <v>0</v>
      </c>
      <c r="E20" s="40">
        <f>'S-O'!F16</f>
        <v>0</v>
      </c>
      <c r="F20" s="40">
        <f>'S-O'!G16</f>
        <v>0</v>
      </c>
      <c r="G20" s="40" t="str">
        <f>'S-O'!H16</f>
        <v>áreas de tráfico son claras?</v>
      </c>
      <c r="H20" s="40">
        <f>'S-O'!I16</f>
        <v>0</v>
      </c>
      <c r="I20" s="40">
        <f>'S-O'!J16</f>
        <v>0</v>
      </c>
      <c r="J20" s="40" t="str">
        <f>'S-O'!K16</f>
        <v>organización</v>
      </c>
      <c r="K20" s="40" t="str">
        <f>'S-O'!L16</f>
        <v/>
      </c>
    </row>
    <row r="21" spans="2:11" x14ac:dyDescent="0.3">
      <c r="B21" s="40">
        <f>'S-O'!C17</f>
        <v>0</v>
      </c>
      <c r="C21" s="40">
        <f>'S-O'!D17</f>
        <v>0</v>
      </c>
      <c r="D21" s="40">
        <f>'S-O'!E17</f>
        <v>0</v>
      </c>
      <c r="E21" s="40">
        <f>'S-O'!F17</f>
        <v>0</v>
      </c>
      <c r="F21" s="40">
        <f>'S-O'!G17</f>
        <v>0</v>
      </c>
      <c r="G21" s="40">
        <f>'S-O'!H17</f>
        <v>0</v>
      </c>
      <c r="H21" s="40">
        <f>'S-O'!I17</f>
        <v>0</v>
      </c>
      <c r="I21" s="40">
        <f>'S-O'!J17</f>
        <v>0</v>
      </c>
      <c r="J21" s="40" t="str">
        <f>'S-O'!K17</f>
        <v>organización</v>
      </c>
      <c r="K21" s="40" t="str">
        <f>'S-O'!L17</f>
        <v/>
      </c>
    </row>
    <row r="22" spans="2:11" x14ac:dyDescent="0.3">
      <c r="B22" s="40" t="str">
        <f>'S-L'!C8</f>
        <v>Equipo, utensilios y área de trabajo limpia?</v>
      </c>
      <c r="C22" s="40" t="str">
        <f>'S-L'!D8</f>
        <v>Diario</v>
      </c>
      <c r="D22" s="40" t="str">
        <f>'S-L'!E8</f>
        <v>Rafael Ávila</v>
      </c>
      <c r="E22" s="40" t="str">
        <f>'S-L'!F8</f>
        <v>Se hace por encima de las expectativas</v>
      </c>
      <c r="F22" s="40" t="str">
        <f>'S-L'!G8</f>
        <v>Diario</v>
      </c>
      <c r="G22" s="40" t="str">
        <f>'S-L'!H8</f>
        <v>Equipo, utensilios y área de trabajo limpia?</v>
      </c>
      <c r="H22" s="40" t="str">
        <f>'S-L'!I8</f>
        <v>Rafael Ávila</v>
      </c>
      <c r="I22" s="40" t="str">
        <f>'S-L'!J8</f>
        <v>Se hace por encima de las expectativas</v>
      </c>
      <c r="J22" s="40" t="str">
        <f>'S-L'!K8</f>
        <v>limpieza</v>
      </c>
      <c r="K22" s="40">
        <f>'S-L'!L8</f>
        <v>3</v>
      </c>
    </row>
    <row r="23" spans="2:11" x14ac:dyDescent="0.3">
      <c r="B23" s="40" t="str">
        <f>'S-L'!C9</f>
        <v>Los empleados mantienen la higiene personal?</v>
      </c>
      <c r="C23" s="40" t="str">
        <f>'S-L'!D9</f>
        <v>Semanal</v>
      </c>
      <c r="D23" s="40" t="str">
        <f>'S-L'!E9</f>
        <v>Filippo Ghermandi</v>
      </c>
      <c r="E23" s="40" t="str">
        <f>'S-L'!F9</f>
        <v>Está mal hecho</v>
      </c>
      <c r="F23" s="40" t="str">
        <f>'S-L'!G9</f>
        <v>Semanal</v>
      </c>
      <c r="G23" s="40" t="str">
        <f>'S-L'!H9</f>
        <v>Los empleados mantienen la higiene personal?</v>
      </c>
      <c r="H23" s="40" t="str">
        <f>'S-L'!I9</f>
        <v>Filippo Ghermandi</v>
      </c>
      <c r="I23" s="40" t="str">
        <f>'S-L'!J9</f>
        <v>Está mal hecho</v>
      </c>
      <c r="J23" s="40" t="str">
        <f>'S-L'!K9</f>
        <v>limpieza</v>
      </c>
      <c r="K23" s="40">
        <f>'S-L'!L9</f>
        <v>1</v>
      </c>
    </row>
    <row r="24" spans="2:11" x14ac:dyDescent="0.3">
      <c r="B24" s="40" t="str">
        <f>'S-L'!C10</f>
        <v>Hay residuos en general por todo el piso?</v>
      </c>
      <c r="C24" s="40" t="str">
        <f>'S-L'!D10</f>
        <v>Mensual</v>
      </c>
      <c r="D24" s="40" t="str">
        <f>'S-L'!E10</f>
        <v>Daniel Pereira</v>
      </c>
      <c r="E24" s="40" t="str">
        <f>'S-L'!F10</f>
        <v>No se hace</v>
      </c>
      <c r="F24" s="40" t="str">
        <f>'S-L'!G10</f>
        <v>Mensual</v>
      </c>
      <c r="G24" s="40" t="str">
        <f>'S-L'!H10</f>
        <v>Hay residuos en general por todo el piso?</v>
      </c>
      <c r="H24" s="40" t="str">
        <f>'S-L'!I10</f>
        <v>Daniel Pereira</v>
      </c>
      <c r="I24" s="40" t="str">
        <f>'S-L'!J10</f>
        <v>No se hace</v>
      </c>
      <c r="J24" s="40" t="str">
        <f>'S-L'!K10</f>
        <v>limpieza</v>
      </c>
      <c r="K24" s="40">
        <f>'S-L'!L10</f>
        <v>0</v>
      </c>
    </row>
    <row r="25" spans="2:11" x14ac:dyDescent="0.3">
      <c r="B25" s="40" t="str">
        <f>'S-L'!C11</f>
        <v>La estructura del entorno de trabajo requiere un mantenimiento?</v>
      </c>
      <c r="C25" s="40">
        <f>'S-L'!D11</f>
        <v>0</v>
      </c>
      <c r="D25" s="40">
        <f>'S-L'!E11</f>
        <v>0</v>
      </c>
      <c r="E25" s="40">
        <f>'S-L'!F11</f>
        <v>0</v>
      </c>
      <c r="F25" s="40">
        <f>'S-L'!G11</f>
        <v>0</v>
      </c>
      <c r="G25" s="40" t="str">
        <f>'S-L'!H11</f>
        <v>La estructura del entorno de trabajo requiere un mantenimiento?</v>
      </c>
      <c r="H25" s="40">
        <f>'S-L'!I11</f>
        <v>0</v>
      </c>
      <c r="I25" s="40">
        <f>'S-L'!J11</f>
        <v>0</v>
      </c>
      <c r="J25" s="40" t="str">
        <f>'S-L'!K11</f>
        <v>limpieza</v>
      </c>
      <c r="K25" s="40" t="str">
        <f>'S-L'!L11</f>
        <v/>
      </c>
    </row>
    <row r="26" spans="2:11" x14ac:dyDescent="0.3">
      <c r="B26" s="40" t="e">
        <f>'S-L'!#REF!</f>
        <v>#REF!</v>
      </c>
      <c r="C26" s="40">
        <f>'S-L'!D12</f>
        <v>0</v>
      </c>
      <c r="D26" s="40">
        <f>'S-L'!E12</f>
        <v>0</v>
      </c>
      <c r="E26" s="40">
        <f>'S-L'!F12</f>
        <v>0</v>
      </c>
      <c r="F26" s="40">
        <f>'S-L'!G12</f>
        <v>0</v>
      </c>
      <c r="G26" s="40" t="str">
        <f>'S-L'!H12</f>
        <v>Los contenedores están limpios y sin residuos aparente?</v>
      </c>
      <c r="H26" s="40">
        <f>'S-L'!I12</f>
        <v>0</v>
      </c>
      <c r="I26" s="40">
        <f>'S-L'!J12</f>
        <v>0</v>
      </c>
      <c r="J26" s="40" t="str">
        <f>'S-L'!K12</f>
        <v>limpieza</v>
      </c>
      <c r="K26" s="40" t="str">
        <f>'S-L'!L12</f>
        <v/>
      </c>
    </row>
    <row r="27" spans="2:11" x14ac:dyDescent="0.3">
      <c r="B27" s="40" t="str">
        <f>'S-L'!C12</f>
        <v>Los contenedores están limpios y sin residuos aparente?</v>
      </c>
      <c r="C27" s="40">
        <f>'S-L'!D13</f>
        <v>0</v>
      </c>
      <c r="D27" s="40">
        <f>'S-L'!E13</f>
        <v>0</v>
      </c>
      <c r="E27" s="40">
        <f>'S-L'!F13</f>
        <v>0</v>
      </c>
      <c r="F27" s="40">
        <f>'S-L'!G13</f>
        <v>0</v>
      </c>
      <c r="G27" s="40" t="str">
        <f>'S-L'!H13</f>
        <v>Los contenedores están limpios y sin residuos aparente?</v>
      </c>
      <c r="H27" s="40">
        <f>'S-L'!I13</f>
        <v>0</v>
      </c>
      <c r="I27" s="40">
        <f>'S-L'!J13</f>
        <v>0</v>
      </c>
      <c r="J27" s="40" t="str">
        <f>'S-L'!K13</f>
        <v>limpieza</v>
      </c>
      <c r="K27" s="40" t="str">
        <f>'S-L'!L13</f>
        <v/>
      </c>
    </row>
    <row r="28" spans="2:11" x14ac:dyDescent="0.3">
      <c r="B28" s="40" t="str">
        <f>'S-L'!C13</f>
        <v>Hay lista de verificación para la limpieza del lugar de trabajo?</v>
      </c>
      <c r="C28" s="40">
        <f>'S-L'!D14</f>
        <v>0</v>
      </c>
      <c r="D28" s="40">
        <f>'S-L'!E14</f>
        <v>0</v>
      </c>
      <c r="E28" s="40">
        <f>'S-L'!F14</f>
        <v>0</v>
      </c>
      <c r="F28" s="40">
        <f>'S-L'!G14</f>
        <v>0</v>
      </c>
      <c r="G28" s="40" t="str">
        <f>'S-L'!H14</f>
        <v>Hay lista de verificación para la limpieza del lugar de trabajo?</v>
      </c>
      <c r="H28" s="40">
        <f>'S-L'!I14</f>
        <v>0</v>
      </c>
      <c r="I28" s="40">
        <f>'S-L'!J14</f>
        <v>0</v>
      </c>
      <c r="J28" s="40" t="str">
        <f>'S-L'!K14</f>
        <v>limpieza</v>
      </c>
      <c r="K28" s="40" t="str">
        <f>'S-L'!L14</f>
        <v/>
      </c>
    </row>
    <row r="29" spans="2:11" x14ac:dyDescent="0.3">
      <c r="B29" s="40">
        <f>'S-L'!C15</f>
        <v>0</v>
      </c>
      <c r="C29" s="40">
        <f>'S-L'!D15</f>
        <v>0</v>
      </c>
      <c r="D29" s="40">
        <f>'S-L'!E15</f>
        <v>0</v>
      </c>
      <c r="E29" s="40">
        <f>'S-L'!F15</f>
        <v>0</v>
      </c>
      <c r="F29" s="40">
        <f>'S-L'!G15</f>
        <v>0</v>
      </c>
      <c r="G29" s="40">
        <f>'S-L'!H15</f>
        <v>0</v>
      </c>
      <c r="H29" s="40">
        <f>'S-L'!I15</f>
        <v>0</v>
      </c>
      <c r="I29" s="40">
        <f>'S-L'!J15</f>
        <v>0</v>
      </c>
      <c r="J29" s="40" t="str">
        <f>'S-L'!K15</f>
        <v>limpieza</v>
      </c>
      <c r="K29" s="40" t="str">
        <f>'S-L'!L15</f>
        <v/>
      </c>
    </row>
    <row r="30" spans="2:11" x14ac:dyDescent="0.3">
      <c r="B30" s="40">
        <f>'S-L'!C16</f>
        <v>0</v>
      </c>
      <c r="C30" s="40">
        <f>'S-L'!D16</f>
        <v>0</v>
      </c>
      <c r="D30" s="40">
        <f>'S-L'!E16</f>
        <v>0</v>
      </c>
      <c r="E30" s="40">
        <f>'S-L'!F16</f>
        <v>0</v>
      </c>
      <c r="F30" s="40">
        <f>'S-L'!G16</f>
        <v>0</v>
      </c>
      <c r="G30" s="40">
        <f>'S-L'!H16</f>
        <v>0</v>
      </c>
      <c r="H30" s="40">
        <f>'S-L'!I16</f>
        <v>0</v>
      </c>
      <c r="I30" s="40">
        <f>'S-L'!J16</f>
        <v>0</v>
      </c>
      <c r="J30" s="40" t="str">
        <f>'S-L'!K16</f>
        <v>limpieza</v>
      </c>
      <c r="K30" s="40" t="str">
        <f>'S-L'!L16</f>
        <v/>
      </c>
    </row>
    <row r="31" spans="2:11" x14ac:dyDescent="0.3">
      <c r="B31" s="40">
        <f>'S-L'!C17</f>
        <v>0</v>
      </c>
      <c r="C31" s="40">
        <f>'S-L'!D17</f>
        <v>0</v>
      </c>
      <c r="D31" s="40">
        <f>'S-L'!E17</f>
        <v>0</v>
      </c>
      <c r="E31" s="40">
        <f>'S-L'!F17</f>
        <v>0</v>
      </c>
      <c r="F31" s="40">
        <f>'S-L'!G17</f>
        <v>0</v>
      </c>
      <c r="G31" s="40">
        <f>'S-L'!H17</f>
        <v>0</v>
      </c>
      <c r="H31" s="40">
        <f>'S-L'!I17</f>
        <v>0</v>
      </c>
      <c r="I31" s="40">
        <f>'S-L'!J17</f>
        <v>0</v>
      </c>
      <c r="J31" s="40" t="str">
        <f>'S-L'!K17</f>
        <v>limpieza</v>
      </c>
      <c r="K31" s="40" t="str">
        <f>'S-L'!L17</f>
        <v/>
      </c>
    </row>
    <row r="32" spans="2:11" x14ac:dyDescent="0.3">
      <c r="B32" s="40" t="str">
        <f>'S-B'!C8</f>
        <v>¿Hay algún manual de buenas prácticas en el lugar de trabajo?</v>
      </c>
      <c r="C32" s="40" t="str">
        <f>'S-B'!D8</f>
        <v>Diario</v>
      </c>
      <c r="D32" s="40" t="str">
        <f>'S-B'!E8</f>
        <v>Rafael Ávila</v>
      </c>
      <c r="E32" s="40" t="str">
        <f>'S-B'!F8</f>
        <v>No se hace</v>
      </c>
      <c r="F32" s="40" t="str">
        <f>'S-B'!G8</f>
        <v>Diario</v>
      </c>
      <c r="G32" s="40" t="str">
        <f>'S-B'!H8</f>
        <v>¿Hay algún manual de buenas prácticas en el lugar de trabajo?</v>
      </c>
      <c r="H32" s="40" t="str">
        <f>'S-B'!I8</f>
        <v>Rafael Ávila</v>
      </c>
      <c r="I32" s="40" t="str">
        <f>'S-B'!J8</f>
        <v>No se hace</v>
      </c>
      <c r="J32" s="40" t="str">
        <f>'S-B'!K8</f>
        <v>Bienestar</v>
      </c>
      <c r="K32" s="40">
        <f>'S-B'!L8</f>
        <v>0</v>
      </c>
    </row>
    <row r="33" spans="2:11" x14ac:dyDescent="0.3">
      <c r="B33" s="40" t="str">
        <f>'S-B'!C9</f>
        <v>Los métodos de seguridad son claros para todos los empleados?</v>
      </c>
      <c r="C33" s="40" t="str">
        <f>'S-B'!D9</f>
        <v>Semanal</v>
      </c>
      <c r="D33" s="40" t="str">
        <f>'S-B'!E9</f>
        <v>Filippo Ghermandi</v>
      </c>
      <c r="E33" s="40" t="str">
        <f>'S-B'!F9</f>
        <v>Se lleva a cabo como se esperaba</v>
      </c>
      <c r="F33" s="40" t="str">
        <f>'S-B'!G9</f>
        <v>Semanal</v>
      </c>
      <c r="G33" s="40" t="str">
        <f>'S-B'!H9</f>
        <v>Los métodos de seguridad son claros para todos los empleados?</v>
      </c>
      <c r="H33" s="40" t="str">
        <f>'S-B'!I9</f>
        <v>Filippo Ghermandi</v>
      </c>
      <c r="I33" s="40" t="str">
        <f>'S-B'!J9</f>
        <v>Se lleva a cabo como se esperaba</v>
      </c>
      <c r="J33" s="40" t="str">
        <f>'S-B'!K9</f>
        <v>Bienestar</v>
      </c>
      <c r="K33" s="40">
        <f>'S-B'!L9</f>
        <v>2</v>
      </c>
    </row>
    <row r="34" spans="2:11" x14ac:dyDescent="0.3">
      <c r="B34" s="40" t="str">
        <f>'S-B'!C10</f>
        <v>Lámparas y luminarias están limpios y en buen estado de funcionamiento?</v>
      </c>
      <c r="C34" s="40" t="str">
        <f>'S-B'!D10</f>
        <v>Mensual</v>
      </c>
      <c r="D34" s="40" t="str">
        <f>'S-B'!E10</f>
        <v>Daniel Pereira</v>
      </c>
      <c r="E34" s="40" t="str">
        <f>'S-B'!F10</f>
        <v>Se hace por encima de las expectativas</v>
      </c>
      <c r="F34" s="40" t="str">
        <f>'S-B'!G10</f>
        <v>Mensual</v>
      </c>
      <c r="G34" s="40" t="str">
        <f>'S-B'!H10</f>
        <v>Lámparas y luminarias están limpios y en buen estado de funcionamiento?</v>
      </c>
      <c r="H34" s="40" t="str">
        <f>'S-B'!I10</f>
        <v>Daniel Pereira</v>
      </c>
      <c r="I34" s="40" t="str">
        <f>'S-B'!J10</f>
        <v>Se hace por encima de las expectativas</v>
      </c>
      <c r="J34" s="40" t="str">
        <f>'S-B'!K10</f>
        <v>Bienestar</v>
      </c>
      <c r="K34" s="40">
        <f>'S-B'!L10</f>
        <v>3</v>
      </c>
    </row>
    <row r="35" spans="2:11" x14ac:dyDescent="0.3">
      <c r="B35" s="40" t="str">
        <f>'S-B'!C11</f>
        <v>Los uniformes están limpios y adecuados para su uso?</v>
      </c>
      <c r="C35" s="40">
        <f>'S-B'!D11</f>
        <v>0</v>
      </c>
      <c r="D35" s="40">
        <f>'S-B'!E11</f>
        <v>0</v>
      </c>
      <c r="E35" s="40">
        <f>'S-B'!F11</f>
        <v>0</v>
      </c>
      <c r="F35" s="40">
        <f>'S-B'!G11</f>
        <v>0</v>
      </c>
      <c r="G35" s="40" t="str">
        <f>'S-B'!H11</f>
        <v>Los uniformes están limpios y adecuados para su uso?</v>
      </c>
      <c r="H35" s="40">
        <f>'S-B'!I11</f>
        <v>0</v>
      </c>
      <c r="I35" s="40">
        <f>'S-B'!J11</f>
        <v>0</v>
      </c>
      <c r="J35" s="40" t="str">
        <f>'S-B'!K11</f>
        <v>Bienestar</v>
      </c>
      <c r="K35" s="40" t="str">
        <f>'S-B'!L11</f>
        <v/>
      </c>
    </row>
    <row r="36" spans="2:11" x14ac:dyDescent="0.3">
      <c r="B36" s="40" t="str">
        <f>'S-B'!C12</f>
        <v>Los baños y el uso común de vestuarios son limpias y organizado?</v>
      </c>
      <c r="C36" s="40">
        <f>'S-B'!D12</f>
        <v>0</v>
      </c>
      <c r="D36" s="40">
        <f>'S-B'!E12</f>
        <v>0</v>
      </c>
      <c r="E36" s="40">
        <f>'S-B'!F12</f>
        <v>0</v>
      </c>
      <c r="F36" s="40">
        <f>'S-B'!G12</f>
        <v>0</v>
      </c>
      <c r="G36" s="40" t="str">
        <f>'S-B'!H12</f>
        <v>Los baños y el uso común de vestuarios son limpias y organizado?</v>
      </c>
      <c r="H36" s="40">
        <f>'S-B'!I12</f>
        <v>0</v>
      </c>
      <c r="I36" s="40">
        <f>'S-B'!J12</f>
        <v>0</v>
      </c>
      <c r="J36" s="40" t="str">
        <f>'S-B'!K12</f>
        <v>Bienestar</v>
      </c>
      <c r="K36" s="40" t="str">
        <f>'S-B'!L12</f>
        <v/>
      </c>
    </row>
    <row r="37" spans="2:11" x14ac:dyDescent="0.3">
      <c r="B37" s="40" t="str">
        <f>'S-B'!C13</f>
        <v>Los empleados mantener limpio el escritorio?</v>
      </c>
      <c r="C37" s="40">
        <f>'S-B'!D13</f>
        <v>0</v>
      </c>
      <c r="D37" s="40">
        <f>'S-B'!E13</f>
        <v>0</v>
      </c>
      <c r="E37" s="40">
        <f>'S-B'!F13</f>
        <v>0</v>
      </c>
      <c r="F37" s="40">
        <f>'S-B'!G13</f>
        <v>0</v>
      </c>
      <c r="G37" s="40" t="str">
        <f>'S-B'!H13</f>
        <v>Los empleados mantener limpio el escritorio?</v>
      </c>
      <c r="H37" s="40">
        <f>'S-B'!I13</f>
        <v>0</v>
      </c>
      <c r="I37" s="40">
        <f>'S-B'!J13</f>
        <v>0</v>
      </c>
      <c r="J37" s="40" t="str">
        <f>'S-B'!K13</f>
        <v>Bienestar</v>
      </c>
      <c r="K37" s="40" t="str">
        <f>'S-B'!L13</f>
        <v/>
      </c>
    </row>
    <row r="38" spans="2:11" x14ac:dyDescent="0.3">
      <c r="B38" s="40">
        <f>'S-B'!C14</f>
        <v>0</v>
      </c>
      <c r="C38" s="40">
        <f>'S-B'!D14</f>
        <v>0</v>
      </c>
      <c r="D38" s="40">
        <f>'S-B'!E14</f>
        <v>0</v>
      </c>
      <c r="E38" s="40">
        <f>'S-B'!F14</f>
        <v>0</v>
      </c>
      <c r="F38" s="40">
        <f>'S-B'!G14</f>
        <v>0</v>
      </c>
      <c r="G38" s="40">
        <f>'S-B'!H14</f>
        <v>0</v>
      </c>
      <c r="H38" s="40">
        <f>'S-B'!I14</f>
        <v>0</v>
      </c>
      <c r="I38" s="40">
        <f>'S-B'!J14</f>
        <v>0</v>
      </c>
      <c r="J38" s="40" t="str">
        <f>'S-B'!K14</f>
        <v>Bienestar</v>
      </c>
      <c r="K38" s="40" t="str">
        <f>'S-B'!L14</f>
        <v/>
      </c>
    </row>
    <row r="39" spans="2:11" x14ac:dyDescent="0.3">
      <c r="B39" s="40">
        <f>'S-B'!C15</f>
        <v>0</v>
      </c>
      <c r="C39" s="40">
        <f>'S-B'!D15</f>
        <v>0</v>
      </c>
      <c r="D39" s="40">
        <f>'S-B'!E15</f>
        <v>0</v>
      </c>
      <c r="E39" s="40">
        <f>'S-B'!F15</f>
        <v>0</v>
      </c>
      <c r="F39" s="40">
        <f>'S-B'!G15</f>
        <v>0</v>
      </c>
      <c r="G39" s="40">
        <f>'S-B'!H15</f>
        <v>0</v>
      </c>
      <c r="H39" s="40">
        <f>'S-B'!I15</f>
        <v>0</v>
      </c>
      <c r="I39" s="40">
        <f>'S-B'!J15</f>
        <v>0</v>
      </c>
      <c r="J39" s="40" t="str">
        <f>'S-B'!K15</f>
        <v>Bienestar</v>
      </c>
      <c r="K39" s="40" t="str">
        <f>'S-B'!L15</f>
        <v/>
      </c>
    </row>
    <row r="40" spans="2:11" x14ac:dyDescent="0.3">
      <c r="B40" s="40">
        <f>'S-B'!C16</f>
        <v>0</v>
      </c>
      <c r="C40" s="40">
        <f>'S-B'!D16</f>
        <v>0</v>
      </c>
      <c r="D40" s="40">
        <f>'S-B'!E16</f>
        <v>0</v>
      </c>
      <c r="E40" s="40">
        <f>'S-B'!F16</f>
        <v>0</v>
      </c>
      <c r="F40" s="40">
        <f>'S-B'!G16</f>
        <v>0</v>
      </c>
      <c r="G40" s="40">
        <f>'S-B'!H16</f>
        <v>0</v>
      </c>
      <c r="H40" s="40">
        <f>'S-B'!I16</f>
        <v>0</v>
      </c>
      <c r="I40" s="40">
        <f>'S-B'!J16</f>
        <v>0</v>
      </c>
      <c r="J40" s="40" t="str">
        <f>'S-B'!K16</f>
        <v>Bienestar</v>
      </c>
      <c r="K40" s="40" t="str">
        <f>'S-B'!L16</f>
        <v/>
      </c>
    </row>
    <row r="41" spans="2:11" x14ac:dyDescent="0.3">
      <c r="B41" s="40">
        <f>'S-B'!C17</f>
        <v>0</v>
      </c>
      <c r="C41" s="40">
        <f>'S-B'!D17</f>
        <v>0</v>
      </c>
      <c r="D41" s="40">
        <f>'S-B'!E17</f>
        <v>0</v>
      </c>
      <c r="E41" s="40">
        <f>'S-B'!F17</f>
        <v>0</v>
      </c>
      <c r="F41" s="40">
        <f>'S-B'!G17</f>
        <v>0</v>
      </c>
      <c r="G41" s="40">
        <f>'S-B'!H17</f>
        <v>0</v>
      </c>
      <c r="H41" s="40">
        <f>'S-B'!I17</f>
        <v>0</v>
      </c>
      <c r="I41" s="40">
        <f>'S-B'!J17</f>
        <v>0</v>
      </c>
      <c r="J41" s="40" t="str">
        <f>'S-B'!K17</f>
        <v>Bienestar</v>
      </c>
      <c r="K41" s="40" t="str">
        <f>'S-B'!L17</f>
        <v/>
      </c>
    </row>
    <row r="42" spans="2:11" x14ac:dyDescent="0.3">
      <c r="B42" s="40" t="str">
        <f>'S-A'!C8</f>
        <v>Los documentos están siendo utilizados y los registros están actualizados?</v>
      </c>
      <c r="C42" s="40" t="str">
        <f>'S-A'!D8</f>
        <v>Diario</v>
      </c>
      <c r="D42" s="40" t="str">
        <f>'S-A'!E8</f>
        <v>Rafael Ávila</v>
      </c>
      <c r="E42" s="40" t="str">
        <f>'S-A'!F8</f>
        <v>Está mal hecho</v>
      </c>
      <c r="F42" s="40" t="str">
        <f>'S-A'!G8</f>
        <v>Diario</v>
      </c>
      <c r="G42" s="40" t="str">
        <f>'S-A'!H8</f>
        <v>Los documentos están siendo utilizados y los registros están actualizados?</v>
      </c>
      <c r="H42" s="40" t="str">
        <f>'S-A'!I8</f>
        <v>Rafael Ávila</v>
      </c>
      <c r="I42" s="40" t="str">
        <f>'S-A'!J8</f>
        <v>Está mal hecho</v>
      </c>
      <c r="J42" s="40" t="str">
        <f>'S-A'!K8</f>
        <v>autodisciplina</v>
      </c>
      <c r="K42" s="40">
        <f>'S-A'!L8</f>
        <v>1</v>
      </c>
    </row>
    <row r="43" spans="2:11" x14ac:dyDescent="0.3">
      <c r="B43" s="40" t="str">
        <f>'S-A'!C9</f>
        <v>Todas las condiciones de la empresa son seguro y libre de accidentes?</v>
      </c>
      <c r="C43" s="40" t="str">
        <f>'S-A'!D9</f>
        <v>Semanal</v>
      </c>
      <c r="D43" s="40" t="str">
        <f>'S-A'!E9</f>
        <v>Filippo Ghermandi</v>
      </c>
      <c r="E43" s="40" t="str">
        <f>'S-A'!F9</f>
        <v>Se hace por encima de las expectativas</v>
      </c>
      <c r="F43" s="40" t="str">
        <f>'S-A'!G9</f>
        <v>Semanal</v>
      </c>
      <c r="G43" s="40" t="str">
        <f>'S-A'!H9</f>
        <v>Todas las condiciones de la empresa son seguro y libre de accidentes?</v>
      </c>
      <c r="H43" s="40" t="str">
        <f>'S-A'!I9</f>
        <v>Filippo Ghermandi</v>
      </c>
      <c r="I43" s="40" t="str">
        <f>'S-A'!J9</f>
        <v>Se hace por encima de las expectativas</v>
      </c>
      <c r="J43" s="40" t="str">
        <f>'S-A'!K9</f>
        <v>autodisciplina</v>
      </c>
      <c r="K43" s="40">
        <f>'S-A'!L9</f>
        <v>3</v>
      </c>
    </row>
    <row r="44" spans="2:11" x14ac:dyDescent="0.3">
      <c r="B44" s="40" t="str">
        <f>'S-A'!C10</f>
        <v>La empresa cuenta con un ambiente disciplinado?</v>
      </c>
      <c r="C44" s="40" t="str">
        <f>'S-A'!D10</f>
        <v>Mensual</v>
      </c>
      <c r="D44" s="40" t="str">
        <f>'S-A'!E10</f>
        <v>Daniel Pereira</v>
      </c>
      <c r="E44" s="40" t="str">
        <f>'S-A'!F10</f>
        <v>No se hace</v>
      </c>
      <c r="F44" s="40" t="str">
        <f>'S-A'!G10</f>
        <v>Mensual</v>
      </c>
      <c r="G44" s="40" t="str">
        <f>'S-A'!H10</f>
        <v>La empresa cuenta con un ambiente disciplinado?</v>
      </c>
      <c r="H44" s="40" t="str">
        <f>'S-A'!I10</f>
        <v>Daniel Pereira</v>
      </c>
      <c r="I44" s="40" t="str">
        <f>'S-A'!J10</f>
        <v>No se hace</v>
      </c>
      <c r="J44" s="40" t="str">
        <f>'S-A'!K10</f>
        <v>autodisciplina</v>
      </c>
      <c r="K44" s="40">
        <f>'S-A'!L10</f>
        <v>0</v>
      </c>
    </row>
    <row r="45" spans="2:11" x14ac:dyDescent="0.3">
      <c r="B45" s="40" t="str">
        <f>'S-A'!C11</f>
        <v>La gente sabe las reglas de seguridad?</v>
      </c>
      <c r="C45" s="40">
        <f>'S-A'!D11</f>
        <v>0</v>
      </c>
      <c r="D45" s="40">
        <f>'S-A'!E11</f>
        <v>0</v>
      </c>
      <c r="E45" s="40">
        <f>'S-A'!F11</f>
        <v>0</v>
      </c>
      <c r="F45" s="40">
        <f>'S-A'!G11</f>
        <v>0</v>
      </c>
      <c r="G45" s="40" t="str">
        <f>'S-A'!H11</f>
        <v>La gente sabe las reglas de seguridad?</v>
      </c>
      <c r="H45" s="40">
        <f>'S-A'!I11</f>
        <v>0</v>
      </c>
      <c r="I45" s="40">
        <f>'S-A'!J11</f>
        <v>0</v>
      </c>
      <c r="J45" s="40" t="str">
        <f>'S-A'!K11</f>
        <v>autodisciplina</v>
      </c>
      <c r="K45" s="40" t="str">
        <f>'S-A'!L11</f>
        <v/>
      </c>
    </row>
    <row r="46" spans="2:11" x14ac:dyDescent="0.3">
      <c r="B46" s="40" t="str">
        <f>'S-A'!C12</f>
        <v>Los empleados cumplan con sus obligaciones diarias?</v>
      </c>
      <c r="C46" s="40">
        <f>'S-A'!D12</f>
        <v>0</v>
      </c>
      <c r="D46" s="40">
        <f>'S-A'!E12</f>
        <v>0</v>
      </c>
      <c r="E46" s="40">
        <f>'S-A'!F12</f>
        <v>0</v>
      </c>
      <c r="F46" s="40">
        <f>'S-A'!G12</f>
        <v>0</v>
      </c>
      <c r="G46" s="40" t="str">
        <f>'S-A'!H12</f>
        <v>Los empleados cumplan con sus obligaciones diarias?</v>
      </c>
      <c r="H46" s="40">
        <f>'S-A'!I12</f>
        <v>0</v>
      </c>
      <c r="I46" s="40">
        <f>'S-A'!J12</f>
        <v>0</v>
      </c>
      <c r="J46" s="40" t="str">
        <f>'S-A'!K12</f>
        <v>autodisciplina</v>
      </c>
      <c r="K46" s="40" t="str">
        <f>'S-A'!L12</f>
        <v/>
      </c>
    </row>
    <row r="47" spans="2:11" x14ac:dyDescent="0.3">
      <c r="B47" s="40" t="str">
        <f>'S-A'!C13</f>
        <v>Hay objetivos establecidos para las áreas?</v>
      </c>
      <c r="C47" s="40">
        <f>'S-A'!D13</f>
        <v>0</v>
      </c>
      <c r="D47" s="40">
        <f>'S-A'!E13</f>
        <v>0</v>
      </c>
      <c r="E47" s="40">
        <f>'S-A'!F13</f>
        <v>0</v>
      </c>
      <c r="F47" s="40">
        <f>'S-A'!G13</f>
        <v>0</v>
      </c>
      <c r="G47" s="40" t="str">
        <f>'S-A'!H13</f>
        <v>Hay objetivos establecidos para las áreas?</v>
      </c>
      <c r="H47" s="40">
        <f>'S-A'!I13</f>
        <v>0</v>
      </c>
      <c r="I47" s="40">
        <f>'S-A'!J13</f>
        <v>0</v>
      </c>
      <c r="J47" s="40" t="str">
        <f>'S-A'!K13</f>
        <v>autodisciplina</v>
      </c>
      <c r="K47" s="40" t="str">
        <f>'S-A'!L13</f>
        <v/>
      </c>
    </row>
    <row r="48" spans="2:11" x14ac:dyDescent="0.3">
      <c r="B48" s="40" t="str">
        <f>'S-A'!C14</f>
        <v>Los avisos de emergencia estén claros para todos?</v>
      </c>
      <c r="C48" s="40">
        <f>'S-A'!D14</f>
        <v>0</v>
      </c>
      <c r="D48" s="40">
        <f>'S-A'!E14</f>
        <v>0</v>
      </c>
      <c r="E48" s="40">
        <f>'S-A'!F14</f>
        <v>0</v>
      </c>
      <c r="F48" s="40">
        <f>'S-A'!G14</f>
        <v>0</v>
      </c>
      <c r="G48" s="40" t="str">
        <f>'S-A'!H14</f>
        <v>Los avisos de emergencia estén claros para todos?</v>
      </c>
      <c r="H48" s="40">
        <f>'S-A'!I14</f>
        <v>0</v>
      </c>
      <c r="I48" s="40">
        <f>'S-A'!J14</f>
        <v>0</v>
      </c>
      <c r="J48" s="40" t="str">
        <f>'S-A'!K14</f>
        <v>autodisciplina</v>
      </c>
      <c r="K48" s="40" t="str">
        <f>'S-A'!L14</f>
        <v/>
      </c>
    </row>
    <row r="49" spans="2:11" x14ac:dyDescent="0.3">
      <c r="B49" s="40">
        <f>'S-A'!C15</f>
        <v>0</v>
      </c>
      <c r="C49" s="40">
        <f>'S-A'!D15</f>
        <v>0</v>
      </c>
      <c r="D49" s="40">
        <f>'S-A'!E15</f>
        <v>0</v>
      </c>
      <c r="E49" s="40">
        <f>'S-A'!F15</f>
        <v>0</v>
      </c>
      <c r="F49" s="40">
        <f>'S-A'!G15</f>
        <v>0</v>
      </c>
      <c r="G49" s="40">
        <f>'S-A'!H15</f>
        <v>0</v>
      </c>
      <c r="H49" s="40">
        <f>'S-A'!I15</f>
        <v>0</v>
      </c>
      <c r="I49" s="40">
        <f>'S-A'!J15</f>
        <v>0</v>
      </c>
      <c r="J49" s="40" t="str">
        <f>'S-A'!K15</f>
        <v>autodisciplina</v>
      </c>
      <c r="K49" s="40" t="str">
        <f>'S-A'!L15</f>
        <v/>
      </c>
    </row>
    <row r="50" spans="2:11" x14ac:dyDescent="0.3">
      <c r="B50" s="40">
        <f>'S-A'!C16</f>
        <v>0</v>
      </c>
      <c r="C50" s="40">
        <f>'S-A'!D16</f>
        <v>0</v>
      </c>
      <c r="D50" s="40">
        <f>'S-A'!E16</f>
        <v>0</v>
      </c>
      <c r="E50" s="40">
        <f>'S-A'!F16</f>
        <v>0</v>
      </c>
      <c r="F50" s="40">
        <f>'S-A'!G16</f>
        <v>0</v>
      </c>
      <c r="G50" s="40">
        <f>'S-A'!H16</f>
        <v>0</v>
      </c>
      <c r="H50" s="40">
        <f>'S-A'!I16</f>
        <v>0</v>
      </c>
      <c r="I50" s="40">
        <f>'S-A'!J16</f>
        <v>0</v>
      </c>
      <c r="J50" s="40" t="str">
        <f>'S-A'!K16</f>
        <v>autodisciplina</v>
      </c>
      <c r="K50" s="40" t="str">
        <f>'S-A'!L16</f>
        <v/>
      </c>
    </row>
    <row r="51" spans="2:11" x14ac:dyDescent="0.3">
      <c r="B51" s="40">
        <f>'S-A'!C17</f>
        <v>0</v>
      </c>
      <c r="C51" s="40">
        <f>'S-A'!D17</f>
        <v>0</v>
      </c>
      <c r="D51" s="40">
        <f>'S-A'!E17</f>
        <v>0</v>
      </c>
      <c r="E51" s="40">
        <f>'S-A'!F17</f>
        <v>0</v>
      </c>
      <c r="F51" s="40">
        <f>'S-A'!G17</f>
        <v>0</v>
      </c>
      <c r="G51" s="40">
        <f>'S-A'!H17</f>
        <v>0</v>
      </c>
      <c r="H51" s="40">
        <f>'S-A'!I17</f>
        <v>0</v>
      </c>
      <c r="I51" s="40">
        <f>'S-A'!J17</f>
        <v>0</v>
      </c>
      <c r="J51" s="40" t="str">
        <f>'S-A'!K17</f>
        <v>autodisciplina</v>
      </c>
      <c r="K51" s="40" t="str">
        <f>'S-A'!L17</f>
        <v/>
      </c>
    </row>
  </sheetData>
  <pageMargins left="0.7" right="0.7" top="0.75" bottom="0.75" header="0.3" footer="0.3"/>
  <headerFooter>
    <oddFooter>&amp;C_x000D_&amp;1#&amp;"Calibri"&amp;9&amp;KFFFF00 Wiwynn Confidential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Planilha4"/>
  <dimension ref="A1:X104"/>
  <sheetViews>
    <sheetView showGridLines="0" zoomScale="90" zoomScaleNormal="90" workbookViewId="0">
      <selection activeCell="G11" sqref="G11"/>
    </sheetView>
  </sheetViews>
  <sheetFormatPr defaultColWidth="8.88671875" defaultRowHeight="14.4" zeroHeight="1" x14ac:dyDescent="0.3"/>
  <cols>
    <col min="1" max="1" width="27.6640625" style="1" customWidth="1"/>
    <col min="2" max="2" width="3.88671875" customWidth="1"/>
    <col min="3" max="3" width="70.6640625" customWidth="1"/>
    <col min="4" max="5" width="23.88671875" customWidth="1"/>
    <col min="6" max="6" width="29.33203125" customWidth="1"/>
    <col min="7" max="13" width="14.33203125" customWidth="1"/>
  </cols>
  <sheetData>
    <row r="1" spans="1:24" s="63" customFormat="1" ht="44.25" customHeight="1" x14ac:dyDescent="0.3">
      <c r="C1" s="64" t="s">
        <v>192</v>
      </c>
      <c r="E1" s="65"/>
      <c r="F1" s="65"/>
    </row>
    <row r="2" spans="1:24" s="4" customFormat="1" ht="34.200000000000003" customHeight="1" x14ac:dyDescent="0.45">
      <c r="A2" s="1"/>
      <c r="C2" s="5" t="s">
        <v>29</v>
      </c>
      <c r="D2" s="5"/>
    </row>
    <row r="3" spans="1:24" s="4" customFormat="1" ht="21.6" customHeight="1" x14ac:dyDescent="0.3">
      <c r="A3" s="1"/>
    </row>
    <row r="4" spans="1:24" s="4" customFormat="1" ht="21.6" customHeight="1" x14ac:dyDescent="0.3">
      <c r="A4" s="1"/>
    </row>
    <row r="5" spans="1:24" ht="12" customHeight="1" thickBot="1" x14ac:dyDescent="0.35">
      <c r="C5" s="2" t="s">
        <v>83</v>
      </c>
    </row>
    <row r="6" spans="1:24" ht="30" customHeight="1" thickTop="1" thickBot="1" x14ac:dyDescent="0.35">
      <c r="C6" s="30" t="s">
        <v>117</v>
      </c>
      <c r="D6" s="25" t="s">
        <v>88</v>
      </c>
    </row>
    <row r="7" spans="1:24" ht="30" customHeight="1" thickTop="1" thickBot="1" x14ac:dyDescent="0.35">
      <c r="C7" s="30" t="s">
        <v>118</v>
      </c>
      <c r="D7" s="62" t="s">
        <v>92</v>
      </c>
      <c r="E7" s="2" t="str">
        <f>CONCATENATE(D6,D7)</f>
        <v>segundoviernes</v>
      </c>
      <c r="F7" s="2" t="str">
        <f>VLOOKUP(E7,$Q$10:$R$16,2,FALSE)</f>
        <v>'A-M' $ G $ 10: $ 60 $ K</v>
      </c>
    </row>
    <row r="8" spans="1:24" ht="13.2" customHeight="1" thickTop="1" thickBot="1" x14ac:dyDescent="0.35">
      <c r="C8" s="2"/>
    </row>
    <row r="9" spans="1:24" ht="30" customHeight="1" thickTop="1" thickBot="1" x14ac:dyDescent="0.35">
      <c r="C9" s="83" t="s">
        <v>86</v>
      </c>
      <c r="D9" s="83"/>
      <c r="E9" s="83"/>
      <c r="F9" s="83"/>
      <c r="G9" s="83"/>
      <c r="H9" s="83"/>
      <c r="I9" s="83"/>
      <c r="J9" s="83"/>
      <c r="K9" s="83"/>
      <c r="L9" s="83"/>
      <c r="M9" s="83"/>
    </row>
    <row r="10" spans="1:24" ht="30" customHeight="1" thickTop="1" thickBot="1" x14ac:dyDescent="0.35">
      <c r="C10" s="21" t="s">
        <v>65</v>
      </c>
      <c r="D10" s="21" t="s">
        <v>87</v>
      </c>
      <c r="E10" s="16" t="s">
        <v>64</v>
      </c>
      <c r="F10" s="16" t="s">
        <v>176</v>
      </c>
      <c r="G10" s="16" t="s">
        <v>193</v>
      </c>
      <c r="H10" s="16" t="s">
        <v>194</v>
      </c>
      <c r="I10" s="16" t="s">
        <v>195</v>
      </c>
      <c r="J10" s="16" t="s">
        <v>196</v>
      </c>
      <c r="K10" s="16" t="s">
        <v>197</v>
      </c>
      <c r="L10" s="16" t="s">
        <v>93</v>
      </c>
      <c r="M10" s="16" t="s">
        <v>94</v>
      </c>
      <c r="O10" s="2" t="s">
        <v>88</v>
      </c>
      <c r="P10" s="2" t="s">
        <v>89</v>
      </c>
      <c r="Q10" s="2" t="str">
        <f>CONCATENATE(O10,P10)</f>
        <v>segundotercera</v>
      </c>
      <c r="R10" s="54" t="s">
        <v>119</v>
      </c>
      <c r="S10" s="2">
        <v>2</v>
      </c>
      <c r="T10" s="2"/>
      <c r="U10" s="2" t="s">
        <v>65</v>
      </c>
      <c r="V10" s="2" t="s">
        <v>126</v>
      </c>
      <c r="W10" s="2" t="s">
        <v>125</v>
      </c>
      <c r="X10" s="2" t="s">
        <v>137</v>
      </c>
    </row>
    <row r="11" spans="1:24" ht="30" customHeight="1" thickTop="1" thickBot="1" x14ac:dyDescent="0.35">
      <c r="C11" s="25" t="str">
        <f t="array" ref="C11">IFERROR(INDEX(Auxiliar!$F$2:$G$51,SMALL(IF(Auxiliar!$F$2:$F$51=$C$5,ROW(Auxiliar!$F$2:$F$51)-1),ROW(A2)),2),"")</f>
        <v>Hay materiales de todo el lugar de trabajo?</v>
      </c>
      <c r="D11" s="25" t="str">
        <f>IF(C11="","",VLOOKUP(C11,Auxiliar!$G$2:$J$51,4,FALSE))</f>
        <v>organización</v>
      </c>
      <c r="E11" s="25" t="str">
        <f>IF(C11="","",VLOOKUP(C11,Auxiliar!$G$2:$J$51,2,FALSE))</f>
        <v>Rafael Ávila</v>
      </c>
      <c r="F11" s="25" t="str">
        <f>IF(C11="","",VLOOKUP(C11,Auxiliar!$G$2:$J$51,3,FALSE))</f>
        <v>Se lleva a cabo como se esperaba</v>
      </c>
      <c r="G11" s="61" t="s">
        <v>125</v>
      </c>
      <c r="H11" s="61" t="s">
        <v>190</v>
      </c>
      <c r="I11" s="61"/>
      <c r="J11" s="61"/>
      <c r="K11" s="61"/>
      <c r="L11" s="61"/>
      <c r="M11" s="61"/>
      <c r="O11" s="2" t="s">
        <v>88</v>
      </c>
      <c r="P11" s="2" t="s">
        <v>90</v>
      </c>
      <c r="Q11" s="2" t="str">
        <f t="shared" ref="Q11:Q15" si="0">CONCATENATE(O11,P11)</f>
        <v>segundocuarto</v>
      </c>
      <c r="R11" s="54" t="s">
        <v>120</v>
      </c>
      <c r="S11" s="2">
        <v>3</v>
      </c>
      <c r="T11" s="2"/>
      <c r="U11" s="2" t="s">
        <v>102</v>
      </c>
      <c r="V11" s="2">
        <f>COUNTIFS($D$11:$D$61,$U11,$G$11:$G$61,V$10)+COUNTIFS($D$11:$D$61,$U11,$H$11:$H$61,V$10)+COUNTIFS($D$11:$D$61,$U11,$I$11:$I$61,V$10)+COUNTIFS($D$11:$D$61,$U11,$J$11:$J$61,V$10)+COUNTIFS($D$11:$D$61,$U11,$K$11:$K$61,V$10)+COUNTIFS($D$11:$D$61,$U11,$L$11:$L$61,V$10)+COUNTIFS($D$11:$D$61,$U11,$M$11:$M$61,V$10)</f>
        <v>0</v>
      </c>
      <c r="W11" s="2">
        <f t="shared" ref="W11:X11" si="1">COUNTIFS($D$11:$D$61,$U11,$G$11:$G$61,W$10)+COUNTIFS($D$11:$D$61,$U11,$H$11:$H$61,W$10)+COUNTIFS($D$11:$D$61,$U11,$I$11:$I$61,W$10)+COUNTIFS($D$11:$D$61,$U11,$J$11:$J$61,W$10)+COUNTIFS($D$11:$D$61,$U11,$K$11:$K$61,W$10)+COUNTIFS($D$11:$D$61,$U11,$L$11:$L$61,W$10)+COUNTIFS($D$11:$D$61,$U11,$M$11:$M$61,W$10)</f>
        <v>0</v>
      </c>
      <c r="X11" s="2">
        <f t="shared" si="1"/>
        <v>0</v>
      </c>
    </row>
    <row r="12" spans="1:24" ht="30" customHeight="1" thickTop="1" thickBot="1" x14ac:dyDescent="0.35">
      <c r="C12" s="25" t="str">
        <f t="array" ref="C12">IFERROR(INDEX(Auxiliar!$F$2:$G$51,SMALL(IF(Auxiliar!$F$2:$F$51=$C$5,ROW(Auxiliar!$F$2:$F$51)-1),ROW(A3)),2),"")</f>
        <v>Equipo, utensilios y área de trabajo limpia?</v>
      </c>
      <c r="D12" s="25" t="str">
        <f>IF(C12="","",VLOOKUP(C12,Auxiliar!$G$2:$J$51,4,FALSE))</f>
        <v>limpieza</v>
      </c>
      <c r="E12" s="25" t="str">
        <f>IF(C12="","",VLOOKUP(C12,Auxiliar!$G$2:$J$51,2,FALSE))</f>
        <v>Rafael Ávila</v>
      </c>
      <c r="F12" s="25" t="str">
        <f>IF(C12="","",VLOOKUP(C12,Auxiliar!$G$2:$J$51,3,FALSE))</f>
        <v>Se hace por encima de las expectativas</v>
      </c>
      <c r="G12" s="61" t="s">
        <v>191</v>
      </c>
      <c r="H12" s="61" t="s">
        <v>125</v>
      </c>
      <c r="I12" s="61"/>
      <c r="J12" s="61"/>
      <c r="K12" s="61"/>
      <c r="L12" s="61"/>
      <c r="M12" s="61"/>
      <c r="O12" s="2" t="s">
        <v>88</v>
      </c>
      <c r="P12" s="2" t="s">
        <v>91</v>
      </c>
      <c r="Q12" s="2" t="str">
        <f t="shared" si="0"/>
        <v>segundogranja</v>
      </c>
      <c r="R12" s="54" t="s">
        <v>121</v>
      </c>
      <c r="S12" s="2">
        <v>4</v>
      </c>
      <c r="T12" s="2"/>
      <c r="U12" s="2" t="s">
        <v>103</v>
      </c>
      <c r="V12" s="2">
        <f t="shared" ref="V12:X15" si="2">COUNTIFS($D$11:$D$61,$U12,$G$11:$G$61,V$10)+COUNTIFS($D$11:$D$61,$U12,$H$11:$H$61,V$10)+COUNTIFS($D$11:$D$61,$U12,$I$11:$I$61,V$10)+COUNTIFS($D$11:$D$61,$U12,$J$11:$J$61,V$10)+COUNTIFS($D$11:$D$61,$U12,$K$11:$K$61,V$10)+COUNTIFS($D$11:$D$61,$U12,$L$11:$L$61,V$10)+COUNTIFS($D$11:$D$61,$U12,$M$11:$M$61,V$10)</f>
        <v>0</v>
      </c>
      <c r="W12" s="2">
        <f t="shared" si="2"/>
        <v>1</v>
      </c>
      <c r="X12" s="2">
        <f t="shared" si="2"/>
        <v>0</v>
      </c>
    </row>
    <row r="13" spans="1:24" ht="30" customHeight="1" thickTop="1" thickBot="1" x14ac:dyDescent="0.35">
      <c r="C13" s="25" t="str">
        <f t="array" ref="C13">IFERROR(INDEX(Auxiliar!$F$2:$G$51,SMALL(IF(Auxiliar!$F$2:$F$51=$C$5,ROW(Auxiliar!$F$2:$F$51)-1),ROW(A4)),2),"")</f>
        <v>¿Hay algún manual de buenas prácticas en el lugar de trabajo?</v>
      </c>
      <c r="D13" s="25" t="str">
        <f>IF(C13="","",VLOOKUP(C13,Auxiliar!$G$2:$J$51,4,FALSE))</f>
        <v>Bienestar</v>
      </c>
      <c r="E13" s="25" t="str">
        <f>IF(C13="","",VLOOKUP(C13,Auxiliar!$G$2:$J$51,2,FALSE))</f>
        <v>Rafael Ávila</v>
      </c>
      <c r="F13" s="25" t="str">
        <f>IF(C13="","",VLOOKUP(C13,Auxiliar!$G$2:$J$51,3,FALSE))</f>
        <v>No se hace</v>
      </c>
      <c r="G13" s="61" t="s">
        <v>190</v>
      </c>
      <c r="H13" s="61"/>
      <c r="I13" s="61"/>
      <c r="J13" s="61"/>
      <c r="K13" s="61"/>
      <c r="L13" s="61"/>
      <c r="M13" s="61"/>
      <c r="O13" s="2" t="s">
        <v>88</v>
      </c>
      <c r="P13" s="2" t="s">
        <v>92</v>
      </c>
      <c r="Q13" s="2" t="str">
        <f t="shared" si="0"/>
        <v>segundoviernes</v>
      </c>
      <c r="R13" s="54" t="s">
        <v>122</v>
      </c>
      <c r="S13" s="2">
        <v>5</v>
      </c>
      <c r="T13" s="2"/>
      <c r="U13" s="2" t="s">
        <v>104</v>
      </c>
      <c r="V13" s="2">
        <f t="shared" si="2"/>
        <v>0</v>
      </c>
      <c r="W13" s="2">
        <f t="shared" si="2"/>
        <v>1</v>
      </c>
      <c r="X13" s="2">
        <f t="shared" si="2"/>
        <v>0</v>
      </c>
    </row>
    <row r="14" spans="1:24" ht="30" customHeight="1" thickTop="1" thickBot="1" x14ac:dyDescent="0.35">
      <c r="C14" s="25" t="str">
        <f t="array" ref="C14">IFERROR(INDEX(Auxiliar!$F$2:$G$51,SMALL(IF(Auxiliar!$F$2:$F$51=$C$5,ROW(Auxiliar!$F$2:$F$51)-1),ROW(A5)),2),"")</f>
        <v>Los documentos están siendo utilizados y los registros están actualizados?</v>
      </c>
      <c r="D14" s="25" t="str">
        <f>IF(C14="","",VLOOKUP(C14,Auxiliar!$G$2:$J$51,4,FALSE))</f>
        <v>autodisciplina</v>
      </c>
      <c r="E14" s="25" t="str">
        <f>IF(C14="","",VLOOKUP(C14,Auxiliar!$G$2:$J$51,2,FALSE))</f>
        <v>Rafael Ávila</v>
      </c>
      <c r="F14" s="25" t="str">
        <f>IF(C14="","",VLOOKUP(C14,Auxiliar!$G$2:$J$51,3,FALSE))</f>
        <v>Está mal hecho</v>
      </c>
      <c r="G14" s="61"/>
      <c r="H14" s="61"/>
      <c r="I14" s="61"/>
      <c r="J14" s="61"/>
      <c r="K14" s="61"/>
      <c r="L14" s="61"/>
      <c r="M14" s="61"/>
      <c r="O14" s="2" t="s">
        <v>88</v>
      </c>
      <c r="P14" s="2" t="s">
        <v>93</v>
      </c>
      <c r="Q14" s="2" t="str">
        <f t="shared" si="0"/>
        <v>segundosábado</v>
      </c>
      <c r="R14" s="54" t="s">
        <v>123</v>
      </c>
      <c r="S14" s="2">
        <v>6</v>
      </c>
      <c r="T14" s="2"/>
      <c r="U14" s="2" t="s">
        <v>105</v>
      </c>
      <c r="V14" s="2">
        <f t="shared" si="2"/>
        <v>0</v>
      </c>
      <c r="W14" s="2">
        <f t="shared" si="2"/>
        <v>0</v>
      </c>
      <c r="X14" s="2">
        <f t="shared" si="2"/>
        <v>0</v>
      </c>
    </row>
    <row r="15" spans="1:24" ht="30" customHeight="1" thickTop="1" thickBot="1" x14ac:dyDescent="0.35">
      <c r="C15" s="25" t="str">
        <f t="array" ref="C15">IFERROR(INDEX(Auxiliar!$F$2:$G$51,SMALL(IF(Auxiliar!$F$2:$F$51=$C$5,ROW(Auxiliar!$F$2:$F$51)-1),ROW(A6)),2),"")</f>
        <v/>
      </c>
      <c r="D15" s="25" t="str">
        <f>IF(C15="","",VLOOKUP(C15,Auxiliar!$G$2:$J$51,4,FALSE))</f>
        <v/>
      </c>
      <c r="E15" s="25" t="str">
        <f>IF(C15="","",VLOOKUP(C15,Auxiliar!$G$2:$J$51,2,FALSE))</f>
        <v/>
      </c>
      <c r="F15" s="25" t="str">
        <f>IF(C15="","",VLOOKUP(C15,Auxiliar!$G$2:$J$51,3,FALSE))</f>
        <v/>
      </c>
      <c r="G15" s="71"/>
      <c r="H15" s="71"/>
      <c r="I15" s="71"/>
      <c r="J15" s="71"/>
      <c r="K15" s="71"/>
      <c r="L15" s="71"/>
      <c r="M15" s="71"/>
      <c r="O15" s="2" t="s">
        <v>88</v>
      </c>
      <c r="P15" s="2" t="s">
        <v>94</v>
      </c>
      <c r="Q15" s="2" t="str">
        <f t="shared" si="0"/>
        <v>segundodomingo</v>
      </c>
      <c r="R15" s="54" t="s">
        <v>124</v>
      </c>
      <c r="S15" s="2">
        <v>7</v>
      </c>
      <c r="T15" s="2"/>
      <c r="U15" s="2" t="s">
        <v>106</v>
      </c>
      <c r="V15" s="2">
        <f t="shared" si="2"/>
        <v>0</v>
      </c>
      <c r="W15" s="2">
        <f t="shared" si="2"/>
        <v>0</v>
      </c>
      <c r="X15" s="2">
        <f t="shared" si="2"/>
        <v>0</v>
      </c>
    </row>
    <row r="16" spans="1:24" ht="30" customHeight="1" thickTop="1" thickBot="1" x14ac:dyDescent="0.35">
      <c r="C16" s="25" t="str">
        <f t="array" ref="C16">IFERROR(INDEX(Auxiliar!$F$2:$G$51,SMALL(IF(Auxiliar!$F$2:$F$51=$C$5,ROW(Auxiliar!$F$2:$F$51)-1),ROW(A7)),2),"")</f>
        <v/>
      </c>
      <c r="D16" s="25" t="str">
        <f>IF(C16="","",VLOOKUP(C16,Auxiliar!$G$2:$J$51,4,FALSE))</f>
        <v/>
      </c>
      <c r="E16" s="25" t="str">
        <f>IF(C16="","",VLOOKUP(C16,Auxiliar!$G$2:$J$51,2,FALSE))</f>
        <v/>
      </c>
      <c r="F16" s="25" t="str">
        <f>IF(C16="","",VLOOKUP(C16,Auxiliar!$G$2:$J$51,3,FALSE))</f>
        <v/>
      </c>
      <c r="G16" s="71"/>
      <c r="H16" s="71"/>
      <c r="I16" s="71"/>
      <c r="J16" s="71"/>
      <c r="K16" s="71"/>
      <c r="L16" s="71"/>
      <c r="M16" s="71"/>
      <c r="O16" s="2" t="s">
        <v>88</v>
      </c>
      <c r="P16" s="2" t="s">
        <v>88</v>
      </c>
      <c r="Q16" s="2" t="str">
        <f t="shared" ref="Q16" si="3">CONCATENATE(O16,P16)</f>
        <v>segundosegundo</v>
      </c>
      <c r="R16" s="54" t="s">
        <v>132</v>
      </c>
      <c r="S16" s="2">
        <v>1</v>
      </c>
      <c r="T16" s="2"/>
      <c r="U16" s="2" t="s">
        <v>135</v>
      </c>
      <c r="V16" s="2">
        <f>SUM(V11:V15)</f>
        <v>0</v>
      </c>
      <c r="W16" s="2">
        <f>SUM(W11:W15)</f>
        <v>2</v>
      </c>
      <c r="X16" s="2">
        <f>SUM(X11:X15)</f>
        <v>0</v>
      </c>
    </row>
    <row r="17" spans="3:13" ht="30" customHeight="1" thickTop="1" thickBot="1" x14ac:dyDescent="0.35">
      <c r="C17" s="25" t="str">
        <f t="array" ref="C17">IFERROR(INDEX(Auxiliar!$F$2:$G$51,SMALL(IF(Auxiliar!$F$2:$F$51=$C$5,ROW(Auxiliar!$F$2:$F$51)-1),ROW(A8)),2),"")</f>
        <v/>
      </c>
      <c r="D17" s="25" t="str">
        <f>IF(C17="","",VLOOKUP(C17,Auxiliar!$G$2:$J$51,4,FALSE))</f>
        <v/>
      </c>
      <c r="E17" s="25" t="str">
        <f>IF(C17="","",VLOOKUP(C17,Auxiliar!$G$2:$J$51,2,FALSE))</f>
        <v/>
      </c>
      <c r="F17" s="25" t="str">
        <f>IF(C17="","",VLOOKUP(C17,Auxiliar!$G$2:$J$51,3,FALSE))</f>
        <v/>
      </c>
      <c r="G17" s="71"/>
      <c r="H17" s="71"/>
      <c r="I17" s="71"/>
      <c r="J17" s="71"/>
      <c r="K17" s="71"/>
      <c r="L17" s="71"/>
      <c r="M17" s="71"/>
    </row>
    <row r="18" spans="3:13" ht="30" customHeight="1" thickTop="1" thickBot="1" x14ac:dyDescent="0.35">
      <c r="C18" s="25" t="str">
        <f t="array" ref="C18">IFERROR(INDEX(Auxiliar!$F$2:$G$51,SMALL(IF(Auxiliar!$F$2:$F$51=$C$5,ROW(Auxiliar!$F$2:$F$51)-1),ROW(A9)),2),"")</f>
        <v/>
      </c>
      <c r="D18" s="25" t="str">
        <f>IF(C18="","",VLOOKUP(C18,Auxiliar!$G$2:$J$51,4,FALSE))</f>
        <v/>
      </c>
      <c r="E18" s="25" t="str">
        <f>IF(C18="","",VLOOKUP(C18,Auxiliar!$G$2:$J$51,2,FALSE))</f>
        <v/>
      </c>
      <c r="F18" s="25" t="str">
        <f>IF(C18="","",VLOOKUP(C18,Auxiliar!$G$2:$J$51,3,FALSE))</f>
        <v/>
      </c>
      <c r="G18" s="71"/>
      <c r="H18" s="71"/>
      <c r="I18" s="71"/>
      <c r="J18" s="71"/>
      <c r="K18" s="71"/>
      <c r="L18" s="71"/>
      <c r="M18" s="71"/>
    </row>
    <row r="19" spans="3:13" ht="30" customHeight="1" thickTop="1" thickBot="1" x14ac:dyDescent="0.35">
      <c r="C19" s="25" t="str">
        <f t="array" ref="C19">IFERROR(INDEX(Auxiliar!$F$2:$G$51,SMALL(IF(Auxiliar!$F$2:$F$51=$C$5,ROW(Auxiliar!$F$2:$F$51)-1),ROW(A10)),2),"")</f>
        <v/>
      </c>
      <c r="D19" s="25" t="str">
        <f>IF(C19="","",VLOOKUP(C19,Auxiliar!$G$2:$J$51,4,FALSE))</f>
        <v/>
      </c>
      <c r="E19" s="25" t="str">
        <f>IF(C19="","",VLOOKUP(C19,Auxiliar!$G$2:$J$51,2,FALSE))</f>
        <v/>
      </c>
      <c r="F19" s="25" t="str">
        <f>IF(C19="","",VLOOKUP(C19,Auxiliar!$G$2:$J$51,3,FALSE))</f>
        <v/>
      </c>
      <c r="G19" s="71"/>
      <c r="H19" s="71"/>
      <c r="I19" s="71"/>
      <c r="J19" s="71"/>
      <c r="K19" s="71"/>
      <c r="L19" s="71"/>
      <c r="M19" s="71"/>
    </row>
    <row r="20" spans="3:13" ht="30" customHeight="1" thickTop="1" thickBot="1" x14ac:dyDescent="0.35">
      <c r="C20" s="25" t="str">
        <f t="array" ref="C20">IFERROR(INDEX(Auxiliar!$F$2:$G$51,SMALL(IF(Auxiliar!$F$2:$F$51=$C$5,ROW(Auxiliar!$F$2:$F$51)-1),ROW(A11)),2),"")</f>
        <v/>
      </c>
      <c r="D20" s="25" t="str">
        <f>IF(C20="","",VLOOKUP(C20,Auxiliar!$G$2:$J$51,4,FALSE))</f>
        <v/>
      </c>
      <c r="E20" s="25" t="str">
        <f>IF(C20="","",VLOOKUP(C20,Auxiliar!$G$2:$J$51,2,FALSE))</f>
        <v/>
      </c>
      <c r="F20" s="25" t="str">
        <f>IF(C20="","",VLOOKUP(C20,Auxiliar!$G$2:$J$51,3,FALSE))</f>
        <v/>
      </c>
      <c r="G20" s="71"/>
      <c r="H20" s="71"/>
      <c r="I20" s="71"/>
      <c r="J20" s="71"/>
      <c r="K20" s="71"/>
      <c r="L20" s="71"/>
      <c r="M20" s="71"/>
    </row>
    <row r="21" spans="3:13" ht="30" customHeight="1" thickTop="1" thickBot="1" x14ac:dyDescent="0.35">
      <c r="C21" s="25" t="str">
        <f t="array" ref="C21">IFERROR(INDEX(Auxiliar!$F$2:$G$51,SMALL(IF(Auxiliar!$F$2:$F$51=$C$5,ROW(Auxiliar!$F$2:$F$51)-1),ROW(A12)),2),"")</f>
        <v/>
      </c>
      <c r="D21" s="25" t="str">
        <f>IF(C21="","",VLOOKUP(C21,Auxiliar!$G$2:$J$51,4,FALSE))</f>
        <v/>
      </c>
      <c r="E21" s="25" t="str">
        <f>IF(C21="","",VLOOKUP(C21,Auxiliar!$G$2:$J$51,2,FALSE))</f>
        <v/>
      </c>
      <c r="F21" s="25" t="str">
        <f>IF(C21="","",VLOOKUP(C21,Auxiliar!$G$2:$J$51,3,FALSE))</f>
        <v/>
      </c>
      <c r="G21" s="71"/>
      <c r="H21" s="71"/>
      <c r="I21" s="71"/>
      <c r="J21" s="71"/>
      <c r="K21" s="71"/>
      <c r="L21" s="71"/>
      <c r="M21" s="71"/>
    </row>
    <row r="22" spans="3:13" ht="30" customHeight="1" thickTop="1" thickBot="1" x14ac:dyDescent="0.35">
      <c r="C22" s="25" t="str">
        <f t="array" ref="C22">IFERROR(INDEX(Auxiliar!$F$2:$G$51,SMALL(IF(Auxiliar!$F$2:$F$51=$C$5,ROW(Auxiliar!$F$2:$F$51)-1),ROW(A13)),2),"")</f>
        <v/>
      </c>
      <c r="D22" s="25" t="str">
        <f>IF(C22="","",VLOOKUP(C22,Auxiliar!$G$2:$J$51,4,FALSE))</f>
        <v/>
      </c>
      <c r="E22" s="25" t="str">
        <f>IF(C22="","",VLOOKUP(C22,Auxiliar!$G$2:$J$51,2,FALSE))</f>
        <v/>
      </c>
      <c r="F22" s="25" t="str">
        <f>IF(C22="","",VLOOKUP(C22,Auxiliar!$G$2:$J$51,3,FALSE))</f>
        <v/>
      </c>
      <c r="G22" s="71"/>
      <c r="H22" s="71"/>
      <c r="I22" s="71"/>
      <c r="J22" s="71"/>
      <c r="K22" s="71"/>
      <c r="L22" s="71"/>
      <c r="M22" s="71"/>
    </row>
    <row r="23" spans="3:13" ht="30" customHeight="1" thickTop="1" thickBot="1" x14ac:dyDescent="0.35">
      <c r="C23" s="25" t="str">
        <f t="array" ref="C23">IFERROR(INDEX(Auxiliar!$F$2:$G$51,SMALL(IF(Auxiliar!$F$2:$F$51=$C$5,ROW(Auxiliar!$F$2:$F$51)-1),ROW(A14)),2),"")</f>
        <v/>
      </c>
      <c r="D23" s="25" t="str">
        <f>IF(C23="","",VLOOKUP(C23,Auxiliar!$G$2:$J$51,4,FALSE))</f>
        <v/>
      </c>
      <c r="E23" s="25" t="str">
        <f>IF(C23="","",VLOOKUP(C23,Auxiliar!$G$2:$J$51,2,FALSE))</f>
        <v/>
      </c>
      <c r="F23" s="25" t="str">
        <f>IF(C23="","",VLOOKUP(C23,Auxiliar!$G$2:$J$51,3,FALSE))</f>
        <v/>
      </c>
      <c r="G23" s="71"/>
      <c r="H23" s="71"/>
      <c r="I23" s="71"/>
      <c r="J23" s="71"/>
      <c r="K23" s="71"/>
      <c r="L23" s="71"/>
      <c r="M23" s="71"/>
    </row>
    <row r="24" spans="3:13" ht="30" customHeight="1" thickTop="1" thickBot="1" x14ac:dyDescent="0.35">
      <c r="C24" s="25" t="str">
        <f t="array" ref="C24">IFERROR(INDEX(Auxiliar!$F$2:$G$51,SMALL(IF(Auxiliar!$F$2:$F$51=$C$5,ROW(Auxiliar!$F$2:$F$51)-1),ROW(A15)),2),"")</f>
        <v/>
      </c>
      <c r="D24" s="25" t="str">
        <f>IF(C24="","",VLOOKUP(C24,Auxiliar!$G$2:$J$51,4,FALSE))</f>
        <v/>
      </c>
      <c r="E24" s="25" t="str">
        <f>IF(C24="","",VLOOKUP(C24,Auxiliar!$G$2:$J$51,2,FALSE))</f>
        <v/>
      </c>
      <c r="F24" s="25" t="str">
        <f>IF(C24="","",VLOOKUP(C24,Auxiliar!$G$2:$J$51,3,FALSE))</f>
        <v/>
      </c>
      <c r="G24" s="71"/>
      <c r="H24" s="71"/>
      <c r="I24" s="71"/>
      <c r="J24" s="71"/>
      <c r="K24" s="71"/>
      <c r="L24" s="71"/>
      <c r="M24" s="71"/>
    </row>
    <row r="25" spans="3:13" ht="30" customHeight="1" thickTop="1" thickBot="1" x14ac:dyDescent="0.35">
      <c r="C25" s="25" t="str">
        <f t="array" ref="C25">IFERROR(INDEX(Auxiliar!$F$2:$G$51,SMALL(IF(Auxiliar!$F$2:$F$51=$C$5,ROW(Auxiliar!$F$2:$F$51)-1),ROW(A16)),2),"")</f>
        <v/>
      </c>
      <c r="D25" s="25" t="str">
        <f>IF(C25="","",VLOOKUP(C25,Auxiliar!$G$2:$J$51,4,FALSE))</f>
        <v/>
      </c>
      <c r="E25" s="25" t="str">
        <f>IF(C25="","",VLOOKUP(C25,Auxiliar!$G$2:$J$51,2,FALSE))</f>
        <v/>
      </c>
      <c r="F25" s="25" t="str">
        <f>IF(C25="","",VLOOKUP(C25,Auxiliar!$G$2:$J$51,3,FALSE))</f>
        <v/>
      </c>
      <c r="G25" s="71"/>
      <c r="H25" s="71"/>
      <c r="I25" s="71"/>
      <c r="J25" s="71"/>
      <c r="K25" s="71"/>
      <c r="L25" s="71"/>
      <c r="M25" s="71"/>
    </row>
    <row r="26" spans="3:13" ht="30" customHeight="1" thickTop="1" thickBot="1" x14ac:dyDescent="0.35">
      <c r="C26" s="25" t="str">
        <f t="array" ref="C26">IFERROR(INDEX(Auxiliar!$F$2:$G$51,SMALL(IF(Auxiliar!$F$2:$F$51=$C$5,ROW(Auxiliar!$F$2:$F$51)-1),ROW(A17)),2),"")</f>
        <v/>
      </c>
      <c r="D26" s="25" t="str">
        <f>IF(C26="","",VLOOKUP(C26,Auxiliar!$G$2:$J$51,4,FALSE))</f>
        <v/>
      </c>
      <c r="E26" s="25" t="str">
        <f>IF(C26="","",VLOOKUP(C26,Auxiliar!$G$2:$J$51,2,FALSE))</f>
        <v/>
      </c>
      <c r="F26" s="25" t="str">
        <f>IF(C26="","",VLOOKUP(C26,Auxiliar!$G$2:$J$51,3,FALSE))</f>
        <v/>
      </c>
      <c r="G26" s="71"/>
      <c r="H26" s="71"/>
      <c r="I26" s="71"/>
      <c r="J26" s="71"/>
      <c r="K26" s="71"/>
      <c r="L26" s="71"/>
      <c r="M26" s="71"/>
    </row>
    <row r="27" spans="3:13" ht="30" customHeight="1" thickTop="1" thickBot="1" x14ac:dyDescent="0.35">
      <c r="C27" s="25" t="str">
        <f t="array" ref="C27">IFERROR(INDEX(Auxiliar!$F$2:$G$51,SMALL(IF(Auxiliar!$F$2:$F$51=$C$5,ROW(Auxiliar!$F$2:$F$51)-1),ROW(A18)),2),"")</f>
        <v/>
      </c>
      <c r="D27" s="25" t="str">
        <f>IF(C27="","",VLOOKUP(C27,Auxiliar!$G$2:$J$51,4,FALSE))</f>
        <v/>
      </c>
      <c r="E27" s="25" t="str">
        <f>IF(C27="","",VLOOKUP(C27,Auxiliar!$G$2:$J$51,2,FALSE))</f>
        <v/>
      </c>
      <c r="F27" s="25" t="str">
        <f>IF(C27="","",VLOOKUP(C27,Auxiliar!$G$2:$J$51,3,FALSE))</f>
        <v/>
      </c>
      <c r="G27" s="71"/>
      <c r="H27" s="71"/>
      <c r="I27" s="71"/>
      <c r="J27" s="71"/>
      <c r="K27" s="71"/>
      <c r="L27" s="71"/>
      <c r="M27" s="71"/>
    </row>
    <row r="28" spans="3:13" ht="30" customHeight="1" thickTop="1" thickBot="1" x14ac:dyDescent="0.35">
      <c r="C28" s="25" t="str">
        <f t="array" ref="C28">IFERROR(INDEX(Auxiliar!$F$2:$G$51,SMALL(IF(Auxiliar!$F$2:$F$51=$C$5,ROW(Auxiliar!$F$2:$F$51)-1),ROW(A19)),2),"")</f>
        <v/>
      </c>
      <c r="D28" s="25" t="str">
        <f>IF(C28="","",VLOOKUP(C28,Auxiliar!$G$2:$J$51,4,FALSE))</f>
        <v/>
      </c>
      <c r="E28" s="25" t="str">
        <f>IF(C28="","",VLOOKUP(C28,Auxiliar!$G$2:$J$51,2,FALSE))</f>
        <v/>
      </c>
      <c r="F28" s="25" t="str">
        <f>IF(C28="","",VLOOKUP(C28,Auxiliar!$G$2:$J$51,3,FALSE))</f>
        <v/>
      </c>
      <c r="G28" s="71"/>
      <c r="H28" s="71"/>
      <c r="I28" s="71"/>
      <c r="J28" s="71"/>
      <c r="K28" s="71"/>
      <c r="L28" s="71"/>
      <c r="M28" s="71"/>
    </row>
    <row r="29" spans="3:13" ht="30" customHeight="1" thickTop="1" thickBot="1" x14ac:dyDescent="0.35">
      <c r="C29" s="25" t="str">
        <f t="array" ref="C29">IFERROR(INDEX(Auxiliar!$F$2:$G$51,SMALL(IF(Auxiliar!$F$2:$F$51=$C$5,ROW(Auxiliar!$F$2:$F$51)-1),ROW(A20)),2),"")</f>
        <v/>
      </c>
      <c r="D29" s="25" t="str">
        <f>IF(C29="","",VLOOKUP(C29,Auxiliar!$G$2:$J$51,4,FALSE))</f>
        <v/>
      </c>
      <c r="E29" s="25" t="str">
        <f>IF(C29="","",VLOOKUP(C29,Auxiliar!$G$2:$J$51,2,FALSE))</f>
        <v/>
      </c>
      <c r="F29" s="25" t="str">
        <f>IF(C29="","",VLOOKUP(C29,Auxiliar!$G$2:$J$51,3,FALSE))</f>
        <v/>
      </c>
      <c r="G29" s="71"/>
      <c r="H29" s="71"/>
      <c r="I29" s="71"/>
      <c r="J29" s="71"/>
      <c r="K29" s="71"/>
      <c r="L29" s="71"/>
      <c r="M29" s="71"/>
    </row>
    <row r="30" spans="3:13" ht="30" customHeight="1" thickTop="1" thickBot="1" x14ac:dyDescent="0.35">
      <c r="C30" s="25" t="str">
        <f t="array" ref="C30">IFERROR(INDEX(Auxiliar!$F$2:$G$51,SMALL(IF(Auxiliar!$F$2:$F$51=$C$5,ROW(Auxiliar!$F$2:$F$51)-1),ROW(A21)),2),"")</f>
        <v/>
      </c>
      <c r="D30" s="25" t="str">
        <f>IF(C30="","",VLOOKUP(C30,Auxiliar!$G$2:$J$51,4,FALSE))</f>
        <v/>
      </c>
      <c r="E30" s="25" t="str">
        <f>IF(C30="","",VLOOKUP(C30,Auxiliar!$G$2:$J$51,2,FALSE))</f>
        <v/>
      </c>
      <c r="F30" s="25" t="str">
        <f>IF(C30="","",VLOOKUP(C30,Auxiliar!$G$2:$J$51,3,FALSE))</f>
        <v/>
      </c>
      <c r="G30" s="71"/>
      <c r="H30" s="71"/>
      <c r="I30" s="71"/>
      <c r="J30" s="71"/>
      <c r="K30" s="71"/>
      <c r="L30" s="71"/>
      <c r="M30" s="71"/>
    </row>
    <row r="31" spans="3:13" ht="30" customHeight="1" thickTop="1" thickBot="1" x14ac:dyDescent="0.35">
      <c r="C31" s="25" t="str">
        <f t="array" ref="C31">IFERROR(INDEX(Auxiliar!$F$2:$G$51,SMALL(IF(Auxiliar!$F$2:$F$51=$C$5,ROW(Auxiliar!$F$2:$F$51)-1),ROW(A22)),2),"")</f>
        <v/>
      </c>
      <c r="D31" s="25" t="str">
        <f>IF(C31="","",VLOOKUP(C31,Auxiliar!$G$2:$J$51,4,FALSE))</f>
        <v/>
      </c>
      <c r="E31" s="25" t="str">
        <f>IF(C31="","",VLOOKUP(C31,Auxiliar!$G$2:$J$51,2,FALSE))</f>
        <v/>
      </c>
      <c r="F31" s="25" t="str">
        <f>IF(C31="","",VLOOKUP(C31,Auxiliar!$G$2:$J$51,3,FALSE))</f>
        <v/>
      </c>
      <c r="G31" s="71"/>
      <c r="H31" s="71"/>
      <c r="I31" s="71"/>
      <c r="J31" s="71"/>
      <c r="K31" s="71"/>
      <c r="L31" s="71"/>
      <c r="M31" s="71"/>
    </row>
    <row r="32" spans="3:13" ht="30" customHeight="1" thickTop="1" thickBot="1" x14ac:dyDescent="0.35">
      <c r="C32" s="25" t="str">
        <f t="array" ref="C32">IFERROR(INDEX(Auxiliar!$F$2:$G$51,SMALL(IF(Auxiliar!$F$2:$F$51=$C$5,ROW(Auxiliar!$F$2:$F$51)-1),ROW(A23)),2),"")</f>
        <v/>
      </c>
      <c r="D32" s="25" t="str">
        <f>IF(C32="","",VLOOKUP(C32,Auxiliar!$G$2:$J$51,4,FALSE))</f>
        <v/>
      </c>
      <c r="E32" s="25" t="str">
        <f>IF(C32="","",VLOOKUP(C32,Auxiliar!$G$2:$J$51,2,FALSE))</f>
        <v/>
      </c>
      <c r="F32" s="25" t="str">
        <f>IF(C32="","",VLOOKUP(C32,Auxiliar!$G$2:$J$51,3,FALSE))</f>
        <v/>
      </c>
      <c r="G32" s="71"/>
      <c r="H32" s="71"/>
      <c r="I32" s="71"/>
      <c r="J32" s="71"/>
      <c r="K32" s="71"/>
      <c r="L32" s="71"/>
      <c r="M32" s="71"/>
    </row>
    <row r="33" spans="3:13" ht="30" customHeight="1" thickTop="1" thickBot="1" x14ac:dyDescent="0.35">
      <c r="C33" s="25" t="str">
        <f t="array" ref="C33">IFERROR(INDEX(Auxiliar!$F$2:$G$51,SMALL(IF(Auxiliar!$F$2:$F$51=$C$5,ROW(Auxiliar!$F$2:$F$51)-1),ROW(A24)),2),"")</f>
        <v/>
      </c>
      <c r="D33" s="25" t="str">
        <f>IF(C33="","",VLOOKUP(C33,Auxiliar!$G$2:$J$51,4,FALSE))</f>
        <v/>
      </c>
      <c r="E33" s="25" t="str">
        <f>IF(C33="","",VLOOKUP(C33,Auxiliar!$G$2:$J$51,2,FALSE))</f>
        <v/>
      </c>
      <c r="F33" s="25" t="str">
        <f>IF(C33="","",VLOOKUP(C33,Auxiliar!$G$2:$J$51,3,FALSE))</f>
        <v/>
      </c>
      <c r="G33" s="71"/>
      <c r="H33" s="71"/>
      <c r="I33" s="71"/>
      <c r="J33" s="71"/>
      <c r="K33" s="71"/>
      <c r="L33" s="71"/>
      <c r="M33" s="71"/>
    </row>
    <row r="34" spans="3:13" ht="30" customHeight="1" thickTop="1" thickBot="1" x14ac:dyDescent="0.35">
      <c r="C34" s="25" t="str">
        <f t="array" ref="C34">IFERROR(INDEX(Auxiliar!$F$2:$G$51,SMALL(IF(Auxiliar!$F$2:$F$51=$C$5,ROW(Auxiliar!$F$2:$F$51)-1),ROW(A25)),2),"")</f>
        <v/>
      </c>
      <c r="D34" s="25" t="str">
        <f>IF(C34="","",VLOOKUP(C34,Auxiliar!$G$2:$J$51,4,FALSE))</f>
        <v/>
      </c>
      <c r="E34" s="25" t="str">
        <f>IF(C34="","",VLOOKUP(C34,Auxiliar!$G$2:$J$51,2,FALSE))</f>
        <v/>
      </c>
      <c r="F34" s="25" t="str">
        <f>IF(C34="","",VLOOKUP(C34,Auxiliar!$G$2:$J$51,3,FALSE))</f>
        <v/>
      </c>
      <c r="G34" s="71"/>
      <c r="H34" s="71"/>
      <c r="I34" s="71"/>
      <c r="J34" s="71"/>
      <c r="K34" s="71"/>
      <c r="L34" s="71"/>
      <c r="M34" s="71"/>
    </row>
    <row r="35" spans="3:13" ht="30" customHeight="1" thickTop="1" thickBot="1" x14ac:dyDescent="0.35">
      <c r="C35" s="25" t="str">
        <f t="array" ref="C35">IFERROR(INDEX(Auxiliar!$F$2:$G$51,SMALL(IF(Auxiliar!$F$2:$F$51=$C$5,ROW(Auxiliar!$F$2:$F$51)-1),ROW(A26)),2),"")</f>
        <v/>
      </c>
      <c r="D35" s="25" t="str">
        <f>IF(C35="","",VLOOKUP(C35,Auxiliar!$G$2:$J$51,4,FALSE))</f>
        <v/>
      </c>
      <c r="E35" s="25" t="str">
        <f>IF(C35="","",VLOOKUP(C35,Auxiliar!$G$2:$J$51,2,FALSE))</f>
        <v/>
      </c>
      <c r="F35" s="25" t="str">
        <f>IF(C35="","",VLOOKUP(C35,Auxiliar!$G$2:$J$51,3,FALSE))</f>
        <v/>
      </c>
      <c r="G35" s="71"/>
      <c r="H35" s="71"/>
      <c r="I35" s="71"/>
      <c r="J35" s="71"/>
      <c r="K35" s="71"/>
      <c r="L35" s="71"/>
      <c r="M35" s="71"/>
    </row>
    <row r="36" spans="3:13" ht="30" customHeight="1" thickTop="1" thickBot="1" x14ac:dyDescent="0.35">
      <c r="C36" s="25" t="str">
        <f t="array" ref="C36">IFERROR(INDEX(Auxiliar!$F$2:$G$51,SMALL(IF(Auxiliar!$F$2:$F$51=$C$5,ROW(Auxiliar!$F$2:$F$51)-1),ROW(A27)),2),"")</f>
        <v/>
      </c>
      <c r="D36" s="25" t="str">
        <f>IF(C36="","",VLOOKUP(C36,Auxiliar!$G$2:$J$51,4,FALSE))</f>
        <v/>
      </c>
      <c r="E36" s="25" t="str">
        <f>IF(C36="","",VLOOKUP(C36,Auxiliar!$G$2:$J$51,2,FALSE))</f>
        <v/>
      </c>
      <c r="F36" s="25" t="str">
        <f>IF(C36="","",VLOOKUP(C36,Auxiliar!$G$2:$J$51,3,FALSE))</f>
        <v/>
      </c>
      <c r="G36" s="71"/>
      <c r="H36" s="71"/>
      <c r="I36" s="71"/>
      <c r="J36" s="71"/>
      <c r="K36" s="71"/>
      <c r="L36" s="71"/>
      <c r="M36" s="71"/>
    </row>
    <row r="37" spans="3:13" ht="30" customHeight="1" thickTop="1" thickBot="1" x14ac:dyDescent="0.35">
      <c r="C37" s="25" t="str">
        <f t="array" ref="C37">IFERROR(INDEX(Auxiliar!$F$2:$G$51,SMALL(IF(Auxiliar!$F$2:$F$51=$C$5,ROW(Auxiliar!$F$2:$F$51)-1),ROW(A28)),2),"")</f>
        <v/>
      </c>
      <c r="D37" s="25" t="str">
        <f>IF(C37="","",VLOOKUP(C37,Auxiliar!$G$2:$J$51,4,FALSE))</f>
        <v/>
      </c>
      <c r="E37" s="25" t="str">
        <f>IF(C37="","",VLOOKUP(C37,Auxiliar!$G$2:$J$51,2,FALSE))</f>
        <v/>
      </c>
      <c r="F37" s="25" t="str">
        <f>IF(C37="","",VLOOKUP(C37,Auxiliar!$G$2:$J$51,3,FALSE))</f>
        <v/>
      </c>
      <c r="G37" s="71"/>
      <c r="H37" s="71"/>
      <c r="I37" s="71"/>
      <c r="J37" s="71"/>
      <c r="K37" s="71"/>
      <c r="L37" s="71"/>
      <c r="M37" s="71"/>
    </row>
    <row r="38" spans="3:13" ht="30" customHeight="1" thickTop="1" thickBot="1" x14ac:dyDescent="0.35">
      <c r="C38" s="25" t="str">
        <f t="array" ref="C38">IFERROR(INDEX(Auxiliar!$F$2:$G$51,SMALL(IF(Auxiliar!$F$2:$F$51=$C$5,ROW(Auxiliar!$F$2:$F$51)-1),ROW(A29)),2),"")</f>
        <v/>
      </c>
      <c r="D38" s="25" t="str">
        <f>IF(C38="","",VLOOKUP(C38,Auxiliar!$G$2:$J$51,4,FALSE))</f>
        <v/>
      </c>
      <c r="E38" s="25" t="str">
        <f>IF(C38="","",VLOOKUP(C38,Auxiliar!$G$2:$J$51,2,FALSE))</f>
        <v/>
      </c>
      <c r="F38" s="25" t="str">
        <f>IF(C38="","",VLOOKUP(C38,Auxiliar!$G$2:$J$51,3,FALSE))</f>
        <v/>
      </c>
      <c r="G38" s="71"/>
      <c r="H38" s="71"/>
      <c r="I38" s="71"/>
      <c r="J38" s="71"/>
      <c r="K38" s="71"/>
      <c r="L38" s="71"/>
      <c r="M38" s="71"/>
    </row>
    <row r="39" spans="3:13" ht="30" customHeight="1" thickTop="1" thickBot="1" x14ac:dyDescent="0.35">
      <c r="C39" s="25" t="str">
        <f t="array" ref="C39">IFERROR(INDEX(Auxiliar!$F$2:$G$51,SMALL(IF(Auxiliar!$F$2:$F$51=$C$5,ROW(Auxiliar!$F$2:$F$51)-1),ROW(A30)),2),"")</f>
        <v/>
      </c>
      <c r="D39" s="25" t="str">
        <f>IF(C39="","",VLOOKUP(C39,Auxiliar!$G$2:$J$51,4,FALSE))</f>
        <v/>
      </c>
      <c r="E39" s="25" t="str">
        <f>IF(C39="","",VLOOKUP(C39,Auxiliar!$G$2:$J$51,2,FALSE))</f>
        <v/>
      </c>
      <c r="F39" s="25" t="str">
        <f>IF(C39="","",VLOOKUP(C39,Auxiliar!$G$2:$J$51,3,FALSE))</f>
        <v/>
      </c>
      <c r="G39" s="71"/>
      <c r="H39" s="71"/>
      <c r="I39" s="71"/>
      <c r="J39" s="71"/>
      <c r="K39" s="71"/>
      <c r="L39" s="71"/>
      <c r="M39" s="71"/>
    </row>
    <row r="40" spans="3:13" ht="30" customHeight="1" thickTop="1" thickBot="1" x14ac:dyDescent="0.35">
      <c r="C40" s="25" t="str">
        <f t="array" ref="C40">IFERROR(INDEX(Auxiliar!$F$2:$G$51,SMALL(IF(Auxiliar!$F$2:$F$51=$C$5,ROW(Auxiliar!$F$2:$F$51)-1),ROW(A31)),2),"")</f>
        <v/>
      </c>
      <c r="D40" s="25" t="str">
        <f>IF(C40="","",VLOOKUP(C40,Auxiliar!$G$2:$J$51,4,FALSE))</f>
        <v/>
      </c>
      <c r="E40" s="25" t="str">
        <f>IF(C40="","",VLOOKUP(C40,Auxiliar!$G$2:$J$51,2,FALSE))</f>
        <v/>
      </c>
      <c r="F40" s="25" t="str">
        <f>IF(C40="","",VLOOKUP(C40,Auxiliar!$G$2:$J$51,3,FALSE))</f>
        <v/>
      </c>
      <c r="G40" s="71"/>
      <c r="H40" s="71"/>
      <c r="I40" s="71"/>
      <c r="J40" s="71"/>
      <c r="K40" s="71"/>
      <c r="L40" s="71"/>
      <c r="M40" s="71"/>
    </row>
    <row r="41" spans="3:13" ht="30" customHeight="1" thickTop="1" thickBot="1" x14ac:dyDescent="0.35">
      <c r="C41" s="25" t="str">
        <f t="array" ref="C41">IFERROR(INDEX(Auxiliar!$F$2:$G$51,SMALL(IF(Auxiliar!$F$2:$F$51=$C$5,ROW(Auxiliar!$F$2:$F$51)-1),ROW(A32)),2),"")</f>
        <v/>
      </c>
      <c r="D41" s="25" t="str">
        <f>IF(C41="","",VLOOKUP(C41,Auxiliar!$G$2:$J$51,4,FALSE))</f>
        <v/>
      </c>
      <c r="E41" s="25" t="str">
        <f>IF(C41="","",VLOOKUP(C41,Auxiliar!$G$2:$J$51,2,FALSE))</f>
        <v/>
      </c>
      <c r="F41" s="25" t="str">
        <f>IF(C41="","",VLOOKUP(C41,Auxiliar!$G$2:$J$51,3,FALSE))</f>
        <v/>
      </c>
      <c r="G41" s="71"/>
      <c r="H41" s="71"/>
      <c r="I41" s="71"/>
      <c r="J41" s="71"/>
      <c r="K41" s="71"/>
      <c r="L41" s="71"/>
      <c r="M41" s="71"/>
    </row>
    <row r="42" spans="3:13" ht="30" customHeight="1" thickTop="1" thickBot="1" x14ac:dyDescent="0.35">
      <c r="C42" s="25" t="str">
        <f t="array" ref="C42">IFERROR(INDEX(Auxiliar!$F$2:$G$51,SMALL(IF(Auxiliar!$F$2:$F$51=$C$5,ROW(Auxiliar!$F$2:$F$51)-1),ROW(A33)),2),"")</f>
        <v/>
      </c>
      <c r="D42" s="25" t="str">
        <f>IF(C42="","",VLOOKUP(C42,Auxiliar!$G$2:$J$51,4,FALSE))</f>
        <v/>
      </c>
      <c r="E42" s="25" t="str">
        <f>IF(C42="","",VLOOKUP(C42,Auxiliar!$G$2:$J$51,2,FALSE))</f>
        <v/>
      </c>
      <c r="F42" s="25" t="str">
        <f>IF(C42="","",VLOOKUP(C42,Auxiliar!$G$2:$J$51,3,FALSE))</f>
        <v/>
      </c>
      <c r="G42" s="71"/>
      <c r="H42" s="71"/>
      <c r="I42" s="71"/>
      <c r="J42" s="71"/>
      <c r="K42" s="71"/>
      <c r="L42" s="71"/>
      <c r="M42" s="71"/>
    </row>
    <row r="43" spans="3:13" ht="30" customHeight="1" thickTop="1" thickBot="1" x14ac:dyDescent="0.35">
      <c r="C43" s="25" t="str">
        <f t="array" ref="C43">IFERROR(INDEX(Auxiliar!$F$2:$G$51,SMALL(IF(Auxiliar!$F$2:$F$51=$C$5,ROW(Auxiliar!$F$2:$F$51)-1),ROW(A34)),2),"")</f>
        <v/>
      </c>
      <c r="D43" s="25" t="str">
        <f>IF(C43="","",VLOOKUP(C43,Auxiliar!$G$2:$J$51,4,FALSE))</f>
        <v/>
      </c>
      <c r="E43" s="25" t="str">
        <f>IF(C43="","",VLOOKUP(C43,Auxiliar!$G$2:$J$51,2,FALSE))</f>
        <v/>
      </c>
      <c r="F43" s="25" t="str">
        <f>IF(C43="","",VLOOKUP(C43,Auxiliar!$G$2:$J$51,3,FALSE))</f>
        <v/>
      </c>
      <c r="G43" s="71"/>
      <c r="H43" s="71"/>
      <c r="I43" s="71"/>
      <c r="J43" s="71"/>
      <c r="K43" s="71"/>
      <c r="L43" s="71"/>
      <c r="M43" s="71"/>
    </row>
    <row r="44" spans="3:13" ht="30" customHeight="1" thickTop="1" thickBot="1" x14ac:dyDescent="0.35">
      <c r="C44" s="25" t="str">
        <f t="array" ref="C44">IFERROR(INDEX(Auxiliar!$F$2:$G$51,SMALL(IF(Auxiliar!$F$2:$F$51=$C$5,ROW(Auxiliar!$F$2:$F$51)-1),ROW(A35)),2),"")</f>
        <v/>
      </c>
      <c r="D44" s="25" t="str">
        <f>IF(C44="","",VLOOKUP(C44,Auxiliar!$G$2:$J$51,4,FALSE))</f>
        <v/>
      </c>
      <c r="E44" s="25" t="str">
        <f>IF(C44="","",VLOOKUP(C44,Auxiliar!$G$2:$J$51,2,FALSE))</f>
        <v/>
      </c>
      <c r="F44" s="25" t="str">
        <f>IF(C44="","",VLOOKUP(C44,Auxiliar!$G$2:$J$51,3,FALSE))</f>
        <v/>
      </c>
      <c r="G44" s="71"/>
      <c r="H44" s="71"/>
      <c r="I44" s="71"/>
      <c r="J44" s="71"/>
      <c r="K44" s="71"/>
      <c r="L44" s="71"/>
      <c r="M44" s="71"/>
    </row>
    <row r="45" spans="3:13" ht="30" customHeight="1" thickTop="1" thickBot="1" x14ac:dyDescent="0.35">
      <c r="C45" s="25" t="str">
        <f t="array" ref="C45">IFERROR(INDEX(Auxiliar!$F$2:$G$51,SMALL(IF(Auxiliar!$F$2:$F$51=$C$5,ROW(Auxiliar!$F$2:$F$51)-1),ROW(A36)),2),"")</f>
        <v/>
      </c>
      <c r="D45" s="25" t="str">
        <f>IF(C45="","",VLOOKUP(C45,Auxiliar!$G$2:$J$51,4,FALSE))</f>
        <v/>
      </c>
      <c r="E45" s="25" t="str">
        <f>IF(C45="","",VLOOKUP(C45,Auxiliar!$G$2:$J$51,2,FALSE))</f>
        <v/>
      </c>
      <c r="F45" s="25" t="str">
        <f>IF(C45="","",VLOOKUP(C45,Auxiliar!$G$2:$J$51,3,FALSE))</f>
        <v/>
      </c>
      <c r="G45" s="71"/>
      <c r="H45" s="71"/>
      <c r="I45" s="71"/>
      <c r="J45" s="71"/>
      <c r="K45" s="71"/>
      <c r="L45" s="71"/>
      <c r="M45" s="71"/>
    </row>
    <row r="46" spans="3:13" ht="30" customHeight="1" thickTop="1" thickBot="1" x14ac:dyDescent="0.35">
      <c r="C46" s="25" t="str">
        <f t="array" ref="C46">IFERROR(INDEX(Auxiliar!$F$2:$G$51,SMALL(IF(Auxiliar!$F$2:$F$51=$C$5,ROW(Auxiliar!$F$2:$F$51)-1),ROW(A37)),2),"")</f>
        <v/>
      </c>
      <c r="D46" s="25" t="str">
        <f>IF(C46="","",VLOOKUP(C46,Auxiliar!$G$2:$J$51,4,FALSE))</f>
        <v/>
      </c>
      <c r="E46" s="25" t="str">
        <f>IF(C46="","",VLOOKUP(C46,Auxiliar!$G$2:$J$51,2,FALSE))</f>
        <v/>
      </c>
      <c r="F46" s="25" t="str">
        <f>IF(C46="","",VLOOKUP(C46,Auxiliar!$G$2:$J$51,3,FALSE))</f>
        <v/>
      </c>
      <c r="G46" s="71"/>
      <c r="H46" s="71"/>
      <c r="I46" s="71"/>
      <c r="J46" s="71"/>
      <c r="K46" s="71"/>
      <c r="L46" s="71"/>
      <c r="M46" s="71"/>
    </row>
    <row r="47" spans="3:13" ht="30" customHeight="1" thickTop="1" thickBot="1" x14ac:dyDescent="0.35">
      <c r="C47" s="25" t="str">
        <f t="array" ref="C47">IFERROR(INDEX(Auxiliar!$F$2:$G$51,SMALL(IF(Auxiliar!$F$2:$F$51=$C$5,ROW(Auxiliar!$F$2:$F$51)-1),ROW(A38)),2),"")</f>
        <v/>
      </c>
      <c r="D47" s="25" t="str">
        <f>IF(C47="","",VLOOKUP(C47,Auxiliar!$G$2:$J$51,4,FALSE))</f>
        <v/>
      </c>
      <c r="E47" s="25" t="str">
        <f>IF(C47="","",VLOOKUP(C47,Auxiliar!$G$2:$J$51,2,FALSE))</f>
        <v/>
      </c>
      <c r="F47" s="25" t="str">
        <f>IF(C47="","",VLOOKUP(C47,Auxiliar!$G$2:$J$51,3,FALSE))</f>
        <v/>
      </c>
      <c r="G47" s="71"/>
      <c r="H47" s="71"/>
      <c r="I47" s="71"/>
      <c r="J47" s="71"/>
      <c r="K47" s="71"/>
      <c r="L47" s="71"/>
      <c r="M47" s="71"/>
    </row>
    <row r="48" spans="3:13" ht="30" customHeight="1" thickTop="1" thickBot="1" x14ac:dyDescent="0.35">
      <c r="C48" s="25" t="str">
        <f t="array" ref="C48">IFERROR(INDEX(Auxiliar!$F$2:$G$51,SMALL(IF(Auxiliar!$F$2:$F$51=$C$5,ROW(Auxiliar!$F$2:$F$51)-1),ROW(A39)),2),"")</f>
        <v/>
      </c>
      <c r="D48" s="25" t="str">
        <f>IF(C48="","",VLOOKUP(C48,Auxiliar!$G$2:$J$51,4,FALSE))</f>
        <v/>
      </c>
      <c r="E48" s="25" t="str">
        <f>IF(C48="","",VLOOKUP(C48,Auxiliar!$G$2:$J$51,2,FALSE))</f>
        <v/>
      </c>
      <c r="F48" s="25" t="str">
        <f>IF(C48="","",VLOOKUP(C48,Auxiliar!$G$2:$J$51,3,FALSE))</f>
        <v/>
      </c>
      <c r="G48" s="71"/>
      <c r="H48" s="71"/>
      <c r="I48" s="71"/>
      <c r="J48" s="71"/>
      <c r="K48" s="71"/>
      <c r="L48" s="71"/>
      <c r="M48" s="71"/>
    </row>
    <row r="49" spans="3:15" ht="30" customHeight="1" thickTop="1" thickBot="1" x14ac:dyDescent="0.35">
      <c r="C49" s="25" t="str">
        <f t="array" ref="C49">IFERROR(INDEX(Auxiliar!$F$2:$G$51,SMALL(IF(Auxiliar!$F$2:$F$51=$C$5,ROW(Auxiliar!$F$2:$F$51)-1),ROW(A40)),2),"")</f>
        <v/>
      </c>
      <c r="D49" s="25" t="str">
        <f>IF(C49="","",VLOOKUP(C49,Auxiliar!$G$2:$J$51,4,FALSE))</f>
        <v/>
      </c>
      <c r="E49" s="25" t="str">
        <f>IF(C49="","",VLOOKUP(C49,Auxiliar!$G$2:$J$51,2,FALSE))</f>
        <v/>
      </c>
      <c r="F49" s="25" t="str">
        <f>IF(C49="","",VLOOKUP(C49,Auxiliar!$G$2:$J$51,3,FALSE))</f>
        <v/>
      </c>
      <c r="G49" s="71"/>
      <c r="H49" s="71"/>
      <c r="I49" s="71"/>
      <c r="J49" s="71"/>
      <c r="K49" s="71"/>
      <c r="L49" s="71"/>
      <c r="M49" s="71"/>
    </row>
    <row r="50" spans="3:15" ht="30" customHeight="1" thickTop="1" thickBot="1" x14ac:dyDescent="0.35">
      <c r="C50" s="25" t="str">
        <f t="array" ref="C50">IFERROR(INDEX(Auxiliar!$F$2:$G$51,SMALL(IF(Auxiliar!$F$2:$F$51=$C$5,ROW(Auxiliar!$F$2:$F$51)-1),ROW(A41)),2),"")</f>
        <v/>
      </c>
      <c r="D50" s="25" t="str">
        <f>IF(C50="","",VLOOKUP(C50,Auxiliar!$G$2:$J$51,4,FALSE))</f>
        <v/>
      </c>
      <c r="E50" s="25" t="str">
        <f>IF(C50="","",VLOOKUP(C50,Auxiliar!$G$2:$J$51,2,FALSE))</f>
        <v/>
      </c>
      <c r="F50" s="25" t="str">
        <f>IF(C50="","",VLOOKUP(C50,Auxiliar!$G$2:$J$51,3,FALSE))</f>
        <v/>
      </c>
      <c r="G50" s="71"/>
      <c r="H50" s="71"/>
      <c r="I50" s="71"/>
      <c r="J50" s="71"/>
      <c r="K50" s="71"/>
      <c r="L50" s="71"/>
      <c r="M50" s="71"/>
    </row>
    <row r="51" spans="3:15" ht="30" customHeight="1" thickTop="1" thickBot="1" x14ac:dyDescent="0.35">
      <c r="C51" s="25" t="str">
        <f t="array" ref="C51">IFERROR(INDEX(Auxiliar!$F$2:$G$51,SMALL(IF(Auxiliar!$F$2:$F$51=$C$5,ROW(Auxiliar!$F$2:$F$51)-1),ROW(A42)),2),"")</f>
        <v/>
      </c>
      <c r="D51" s="25" t="str">
        <f>IF(C51="","",VLOOKUP(C51,Auxiliar!$G$2:$J$51,4,FALSE))</f>
        <v/>
      </c>
      <c r="E51" s="25" t="str">
        <f>IF(C51="","",VLOOKUP(C51,Auxiliar!$G$2:$J$51,2,FALSE))</f>
        <v/>
      </c>
      <c r="F51" s="25" t="str">
        <f>IF(C51="","",VLOOKUP(C51,Auxiliar!$G$2:$J$51,3,FALSE))</f>
        <v/>
      </c>
      <c r="G51" s="71"/>
      <c r="H51" s="71"/>
      <c r="I51" s="71"/>
      <c r="J51" s="71"/>
      <c r="K51" s="71"/>
      <c r="L51" s="71"/>
      <c r="M51" s="71"/>
    </row>
    <row r="52" spans="3:15" ht="30" customHeight="1" thickTop="1" thickBot="1" x14ac:dyDescent="0.35">
      <c r="C52" s="25" t="str">
        <f t="array" ref="C52">IFERROR(INDEX(Auxiliar!$F$2:$G$51,SMALL(IF(Auxiliar!$F$2:$F$51=$C$5,ROW(Auxiliar!$F$2:$F$51)-1),ROW(A43)),2),"")</f>
        <v/>
      </c>
      <c r="D52" s="25" t="str">
        <f>IF(C52="","",VLOOKUP(C52,Auxiliar!$G$2:$J$51,4,FALSE))</f>
        <v/>
      </c>
      <c r="E52" s="25" t="str">
        <f>IF(C52="","",VLOOKUP(C52,Auxiliar!$G$2:$J$51,2,FALSE))</f>
        <v/>
      </c>
      <c r="F52" s="25" t="str">
        <f>IF(C52="","",VLOOKUP(C52,Auxiliar!$G$2:$J$51,3,FALSE))</f>
        <v/>
      </c>
      <c r="G52" s="71"/>
      <c r="H52" s="71"/>
      <c r="I52" s="71"/>
      <c r="J52" s="71"/>
      <c r="K52" s="71"/>
      <c r="L52" s="71"/>
      <c r="M52" s="71"/>
    </row>
    <row r="53" spans="3:15" ht="30" customHeight="1" thickTop="1" thickBot="1" x14ac:dyDescent="0.35">
      <c r="C53" s="25" t="str">
        <f t="array" ref="C53">IFERROR(INDEX(Auxiliar!$F$2:$G$51,SMALL(IF(Auxiliar!$F$2:$F$51=$C$5,ROW(Auxiliar!$F$2:$F$51)-1),ROW(A44)),2),"")</f>
        <v/>
      </c>
      <c r="D53" s="25" t="str">
        <f>IF(C53="","",VLOOKUP(C53,Auxiliar!$G$2:$J$51,4,FALSE))</f>
        <v/>
      </c>
      <c r="E53" s="25" t="str">
        <f>IF(C53="","",VLOOKUP(C53,Auxiliar!$G$2:$J$51,2,FALSE))</f>
        <v/>
      </c>
      <c r="F53" s="25" t="str">
        <f>IF(C53="","",VLOOKUP(C53,Auxiliar!$G$2:$J$51,3,FALSE))</f>
        <v/>
      </c>
      <c r="G53" s="71"/>
      <c r="H53" s="71"/>
      <c r="I53" s="71"/>
      <c r="J53" s="71"/>
      <c r="K53" s="71"/>
      <c r="L53" s="71"/>
      <c r="M53" s="71"/>
    </row>
    <row r="54" spans="3:15" ht="30" customHeight="1" thickTop="1" thickBot="1" x14ac:dyDescent="0.35">
      <c r="C54" s="25" t="str">
        <f t="array" ref="C54">IFERROR(INDEX(Auxiliar!$F$2:$G$51,SMALL(IF(Auxiliar!$F$2:$F$51=$C$5,ROW(Auxiliar!$F$2:$F$51)-1),ROW(A45)),2),"")</f>
        <v/>
      </c>
      <c r="D54" s="25" t="str">
        <f>IF(C54="","",VLOOKUP(C54,Auxiliar!$G$2:$J$51,4,FALSE))</f>
        <v/>
      </c>
      <c r="E54" s="25" t="str">
        <f>IF(C54="","",VLOOKUP(C54,Auxiliar!$G$2:$J$51,2,FALSE))</f>
        <v/>
      </c>
      <c r="F54" s="25" t="str">
        <f>IF(C54="","",VLOOKUP(C54,Auxiliar!$G$2:$J$51,3,FALSE))</f>
        <v/>
      </c>
      <c r="G54" s="71"/>
      <c r="H54" s="71"/>
      <c r="I54" s="71"/>
      <c r="J54" s="71"/>
      <c r="K54" s="71"/>
      <c r="L54" s="71"/>
      <c r="M54" s="71"/>
    </row>
    <row r="55" spans="3:15" ht="30" customHeight="1" thickTop="1" thickBot="1" x14ac:dyDescent="0.35">
      <c r="C55" s="25" t="str">
        <f t="array" ref="C55">IFERROR(INDEX(Auxiliar!$F$2:$G$51,SMALL(IF(Auxiliar!$F$2:$F$51=$C$5,ROW(Auxiliar!$F$2:$F$51)-1),ROW(A46)),2),"")</f>
        <v/>
      </c>
      <c r="D55" s="25" t="str">
        <f>IF(C55="","",VLOOKUP(C55,Auxiliar!$G$2:$J$51,4,FALSE))</f>
        <v/>
      </c>
      <c r="E55" s="25" t="str">
        <f>IF(C55="","",VLOOKUP(C55,Auxiliar!$G$2:$J$51,2,FALSE))</f>
        <v/>
      </c>
      <c r="F55" s="25" t="str">
        <f>IF(C55="","",VLOOKUP(C55,Auxiliar!$G$2:$J$51,3,FALSE))</f>
        <v/>
      </c>
      <c r="G55" s="71"/>
      <c r="H55" s="71"/>
      <c r="I55" s="71"/>
      <c r="J55" s="71"/>
      <c r="K55" s="71"/>
      <c r="L55" s="71"/>
      <c r="M55" s="71"/>
    </row>
    <row r="56" spans="3:15" ht="30" customHeight="1" thickTop="1" thickBot="1" x14ac:dyDescent="0.35">
      <c r="C56" s="25" t="str">
        <f t="array" ref="C56">IFERROR(INDEX(Auxiliar!$F$2:$G$51,SMALL(IF(Auxiliar!$F$2:$F$51=$C$5,ROW(Auxiliar!$F$2:$F$51)-1),ROW(A47)),2),"")</f>
        <v/>
      </c>
      <c r="D56" s="25" t="str">
        <f>IF(C56="","",VLOOKUP(C56,Auxiliar!$G$2:$J$51,4,FALSE))</f>
        <v/>
      </c>
      <c r="E56" s="25" t="str">
        <f>IF(C56="","",VLOOKUP(C56,Auxiliar!$G$2:$J$51,2,FALSE))</f>
        <v/>
      </c>
      <c r="F56" s="25" t="str">
        <f>IF(C56="","",VLOOKUP(C56,Auxiliar!$G$2:$J$51,3,FALSE))</f>
        <v/>
      </c>
      <c r="G56" s="71"/>
      <c r="H56" s="71"/>
      <c r="I56" s="71"/>
      <c r="J56" s="71"/>
      <c r="K56" s="71"/>
      <c r="L56" s="71"/>
      <c r="M56" s="71"/>
    </row>
    <row r="57" spans="3:15" ht="30" customHeight="1" thickTop="1" thickBot="1" x14ac:dyDescent="0.35">
      <c r="C57" s="25" t="str">
        <f t="array" ref="C57">IFERROR(INDEX(Auxiliar!$F$2:$G$51,SMALL(IF(Auxiliar!$F$2:$F$51=$C$5,ROW(Auxiliar!$F$2:$F$51)-1),ROW(A48)),2),"")</f>
        <v/>
      </c>
      <c r="D57" s="25" t="str">
        <f>IF(C57="","",VLOOKUP(C57,Auxiliar!$G$2:$J$51,4,FALSE))</f>
        <v/>
      </c>
      <c r="E57" s="25" t="str">
        <f>IF(C57="","",VLOOKUP(C57,Auxiliar!$G$2:$J$51,2,FALSE))</f>
        <v/>
      </c>
      <c r="F57" s="25" t="str">
        <f>IF(C57="","",VLOOKUP(C57,Auxiliar!$G$2:$J$51,3,FALSE))</f>
        <v/>
      </c>
      <c r="G57" s="71"/>
      <c r="H57" s="71"/>
      <c r="I57" s="71"/>
      <c r="J57" s="71"/>
      <c r="K57" s="71"/>
      <c r="L57" s="71"/>
      <c r="M57" s="71"/>
    </row>
    <row r="58" spans="3:15" ht="30" customHeight="1" thickTop="1" thickBot="1" x14ac:dyDescent="0.35">
      <c r="C58" s="25" t="str">
        <f t="array" ref="C58">IFERROR(INDEX(Auxiliar!$F$2:$G$51,SMALL(IF(Auxiliar!$F$2:$F$51=$C$5,ROW(Auxiliar!$F$2:$F$51)-1),ROW(A49)),2),"")</f>
        <v/>
      </c>
      <c r="D58" s="25" t="str">
        <f>IF(C58="","",VLOOKUP(C58,Auxiliar!$G$2:$J$51,4,FALSE))</f>
        <v/>
      </c>
      <c r="E58" s="25" t="str">
        <f>IF(C58="","",VLOOKUP(C58,Auxiliar!$G$2:$J$51,2,FALSE))</f>
        <v/>
      </c>
      <c r="F58" s="25" t="str">
        <f>IF(C58="","",VLOOKUP(C58,Auxiliar!$G$2:$J$51,3,FALSE))</f>
        <v/>
      </c>
      <c r="G58" s="71"/>
      <c r="H58" s="71"/>
      <c r="I58" s="71"/>
      <c r="J58" s="71"/>
      <c r="K58" s="71"/>
      <c r="L58" s="71"/>
      <c r="M58" s="71"/>
    </row>
    <row r="59" spans="3:15" ht="30" customHeight="1" thickTop="1" thickBot="1" x14ac:dyDescent="0.35">
      <c r="C59" s="25" t="str">
        <f t="array" ref="C59">IFERROR(INDEX(Auxiliar!$F$2:$G$51,SMALL(IF(Auxiliar!$F$2:$F$51=$C$5,ROW(Auxiliar!$F$2:$F$51)-1),ROW(A50)),2),"")</f>
        <v/>
      </c>
      <c r="D59" s="25" t="str">
        <f>IF(C59="","",VLOOKUP(C59,Auxiliar!$G$2:$J$51,4,FALSE))</f>
        <v/>
      </c>
      <c r="E59" s="25" t="str">
        <f>IF(C59="","",VLOOKUP(C59,Auxiliar!$G$2:$J$51,2,FALSE))</f>
        <v/>
      </c>
      <c r="F59" s="25" t="str">
        <f>IF(C59="","",VLOOKUP(C59,Auxiliar!$G$2:$J$51,3,FALSE))</f>
        <v/>
      </c>
      <c r="G59" s="71"/>
      <c r="H59" s="71"/>
      <c r="I59" s="71"/>
      <c r="J59" s="71"/>
      <c r="K59" s="71"/>
      <c r="L59" s="71"/>
      <c r="M59" s="71"/>
    </row>
    <row r="60" spans="3:15" ht="30" customHeight="1" thickTop="1" thickBot="1" x14ac:dyDescent="0.35">
      <c r="C60" s="25" t="str">
        <f t="array" ref="C60">IFERROR(INDEX(Auxiliar!$F$2:$G$51,SMALL(IF(Auxiliar!$F$2:$F$51=$C$5,ROW(Auxiliar!$F$2:$F$51)-1),ROW(A51)),2),"")</f>
        <v/>
      </c>
      <c r="D60" s="25" t="str">
        <f>IF(C60="","",VLOOKUP(C60,Auxiliar!$G$2:$J$51,4,FALSE))</f>
        <v/>
      </c>
      <c r="E60" s="25" t="str">
        <f>IF(C60="","",VLOOKUP(C60,Auxiliar!$G$2:$J$51,2,FALSE))</f>
        <v/>
      </c>
      <c r="F60" s="25" t="str">
        <f>IF(C60="","",VLOOKUP(C60,Auxiliar!$G$2:$J$51,3,FALSE))</f>
        <v/>
      </c>
      <c r="G60" s="71"/>
      <c r="H60" s="71"/>
      <c r="I60" s="71"/>
      <c r="J60" s="71"/>
      <c r="K60" s="71"/>
      <c r="L60" s="71"/>
      <c r="M60" s="71"/>
    </row>
    <row r="61" spans="3:15" ht="30" customHeight="1" thickTop="1" thickBot="1" x14ac:dyDescent="0.35">
      <c r="C61" s="25" t="str">
        <f t="array" ref="C61">IFERROR(INDEX(Auxiliar!$F$2:$G$51,SMALL(IF(Auxiliar!$F$2:$F$51=$C$5,ROW(Auxiliar!$F$2:$F$51)-1),ROW(A52)),2),"")</f>
        <v/>
      </c>
      <c r="D61" s="25" t="str">
        <f>IF(C61="","",VLOOKUP(C61,Auxiliar!$G$2:$J$51,4,FALSE))</f>
        <v/>
      </c>
      <c r="E61" s="25" t="str">
        <f>IF(C61="","",VLOOKUP(C61,Auxiliar!$G$2:$J$51,2,FALSE))</f>
        <v/>
      </c>
      <c r="F61" s="25" t="str">
        <f>IF(C61="","",VLOOKUP(C61,Auxiliar!$G$2:$J$51,3,FALSE))</f>
        <v/>
      </c>
      <c r="G61" s="71"/>
      <c r="H61" s="71"/>
      <c r="I61" s="71"/>
      <c r="J61" s="71"/>
      <c r="K61" s="71"/>
      <c r="L61" s="71"/>
      <c r="M61" s="71"/>
    </row>
    <row r="62" spans="3:15" ht="30" customHeight="1" thickTop="1" x14ac:dyDescent="0.3">
      <c r="C62" s="2">
        <f>COUNTA($C$11:$C$61)-COUNTBLANK($C$11:$C$61)</f>
        <v>4</v>
      </c>
      <c r="D62" s="2"/>
      <c r="E62" s="2"/>
      <c r="F62" s="2" t="s">
        <v>126</v>
      </c>
      <c r="G62" s="72">
        <f>COUNTIFS(G11:G61,"Realizado")</f>
        <v>1</v>
      </c>
      <c r="H62" s="72">
        <f t="shared" ref="H62:M62" si="4">COUNTIFS(H11:H61,"Realizado")</f>
        <v>1</v>
      </c>
      <c r="I62" s="72">
        <f t="shared" si="4"/>
        <v>0</v>
      </c>
      <c r="J62" s="72">
        <f t="shared" si="4"/>
        <v>0</v>
      </c>
      <c r="K62" s="72">
        <f t="shared" si="4"/>
        <v>0</v>
      </c>
      <c r="L62" s="72">
        <f t="shared" si="4"/>
        <v>0</v>
      </c>
      <c r="M62" s="72">
        <f t="shared" si="4"/>
        <v>0</v>
      </c>
      <c r="N62" s="2">
        <f>SUM(G62:M62)</f>
        <v>2</v>
      </c>
      <c r="O62" s="2"/>
    </row>
    <row r="63" spans="3:15" ht="30" customHeight="1" x14ac:dyDescent="0.3">
      <c r="C63" s="2">
        <f>C62*VLOOKUP($D$7,$P$10:$S$16,4,FALSE)</f>
        <v>20</v>
      </c>
      <c r="D63" s="2"/>
      <c r="E63" s="2"/>
      <c r="F63" s="2" t="s">
        <v>125</v>
      </c>
      <c r="G63" s="2">
        <f>COUNTIFS(G11:G61,"Não Realizado")</f>
        <v>0</v>
      </c>
      <c r="H63" s="2">
        <f t="shared" ref="H63:M63" si="5">COUNTIFS(H11:H61,"Não Realizado")</f>
        <v>0</v>
      </c>
      <c r="I63" s="2">
        <f t="shared" si="5"/>
        <v>0</v>
      </c>
      <c r="J63" s="2">
        <f t="shared" si="5"/>
        <v>0</v>
      </c>
      <c r="K63" s="2">
        <f t="shared" si="5"/>
        <v>0</v>
      </c>
      <c r="L63" s="2">
        <f t="shared" si="5"/>
        <v>0</v>
      </c>
      <c r="M63" s="2">
        <f t="shared" si="5"/>
        <v>0</v>
      </c>
      <c r="N63" s="2">
        <f>SUM(G63:M63)</f>
        <v>0</v>
      </c>
      <c r="O63" s="2"/>
    </row>
    <row r="64" spans="3:15" ht="30" customHeight="1" x14ac:dyDescent="0.3">
      <c r="C64" s="2"/>
      <c r="D64" s="2"/>
      <c r="E64" s="2"/>
      <c r="F64" s="2" t="s">
        <v>137</v>
      </c>
      <c r="G64" s="2">
        <f>COUNTIFS(G11:G61,"Não se aplica")</f>
        <v>0</v>
      </c>
      <c r="H64" s="2">
        <f t="shared" ref="H64:M64" si="6">COUNTIFS(H11:H61,"Não se aplica")</f>
        <v>0</v>
      </c>
      <c r="I64" s="2">
        <f t="shared" si="6"/>
        <v>0</v>
      </c>
      <c r="J64" s="2">
        <f t="shared" si="6"/>
        <v>0</v>
      </c>
      <c r="K64" s="2">
        <f t="shared" si="6"/>
        <v>0</v>
      </c>
      <c r="L64" s="2">
        <f t="shared" si="6"/>
        <v>0</v>
      </c>
      <c r="M64" s="2">
        <f t="shared" si="6"/>
        <v>0</v>
      </c>
      <c r="N64" s="2">
        <f>SUM(G64:M64)</f>
        <v>0</v>
      </c>
      <c r="O64" s="2"/>
    </row>
    <row r="65" spans="7:15" ht="30" customHeight="1" x14ac:dyDescent="0.3">
      <c r="G65" s="2"/>
      <c r="H65" s="2"/>
      <c r="I65" s="2"/>
      <c r="J65" s="2"/>
      <c r="K65" s="2"/>
      <c r="L65" s="2"/>
      <c r="M65" s="2"/>
      <c r="N65" s="2"/>
      <c r="O65" s="2"/>
    </row>
    <row r="66" spans="7:15" ht="30" customHeight="1" x14ac:dyDescent="0.3"/>
    <row r="67" spans="7:15" ht="30" customHeight="1" x14ac:dyDescent="0.3"/>
    <row r="68" spans="7:15" ht="30" customHeight="1" x14ac:dyDescent="0.3"/>
    <row r="69" spans="7:15" ht="30" customHeight="1" x14ac:dyDescent="0.3"/>
    <row r="70" spans="7:15" ht="30" customHeight="1" x14ac:dyDescent="0.3"/>
    <row r="71" spans="7:15" ht="30" customHeight="1" x14ac:dyDescent="0.3"/>
    <row r="72" spans="7:15" ht="30" customHeight="1" x14ac:dyDescent="0.3"/>
    <row r="73" spans="7:15" ht="30" customHeight="1" x14ac:dyDescent="0.3"/>
    <row r="74" spans="7:15" ht="30" customHeight="1" x14ac:dyDescent="0.3"/>
    <row r="75" spans="7:15" ht="30" customHeight="1" x14ac:dyDescent="0.3"/>
    <row r="76" spans="7:15" ht="30" customHeight="1" x14ac:dyDescent="0.3"/>
    <row r="77" spans="7:15" ht="30" customHeight="1" x14ac:dyDescent="0.3"/>
    <row r="78" spans="7:15" ht="30" customHeight="1" x14ac:dyDescent="0.3"/>
    <row r="79" spans="7:15" ht="30" customHeight="1" x14ac:dyDescent="0.3"/>
    <row r="80" spans="7:15" ht="30" customHeight="1" x14ac:dyDescent="0.3"/>
    <row r="81" ht="30" customHeight="1" x14ac:dyDescent="0.3"/>
    <row r="82" ht="30" customHeight="1" x14ac:dyDescent="0.3"/>
    <row r="83" ht="30" customHeight="1" x14ac:dyDescent="0.3"/>
    <row r="84" ht="30" customHeight="1" x14ac:dyDescent="0.3"/>
    <row r="85" ht="30" customHeight="1" x14ac:dyDescent="0.3"/>
    <row r="86" ht="30" customHeight="1" x14ac:dyDescent="0.3"/>
    <row r="87" ht="30" customHeight="1" x14ac:dyDescent="0.3"/>
    <row r="88" ht="30" customHeight="1" x14ac:dyDescent="0.3"/>
    <row r="89" ht="30" customHeight="1" x14ac:dyDescent="0.3"/>
    <row r="90" ht="30" customHeight="1" x14ac:dyDescent="0.3"/>
    <row r="91" ht="30" customHeight="1" x14ac:dyDescent="0.3"/>
    <row r="92" ht="30" customHeight="1" x14ac:dyDescent="0.3"/>
    <row r="93" ht="30" customHeight="1" x14ac:dyDescent="0.3"/>
    <row r="94" ht="30" customHeight="1" x14ac:dyDescent="0.3"/>
    <row r="95" ht="30" customHeight="1" x14ac:dyDescent="0.3"/>
    <row r="96" ht="30" customHeight="1" x14ac:dyDescent="0.3"/>
    <row r="97" ht="30" customHeight="1" x14ac:dyDescent="0.3"/>
    <row r="98" ht="30" customHeight="1" x14ac:dyDescent="0.3"/>
    <row r="99" ht="30" customHeight="1" x14ac:dyDescent="0.3"/>
    <row r="100" ht="30" customHeight="1" x14ac:dyDescent="0.3"/>
    <row r="101" ht="30" customHeight="1" x14ac:dyDescent="0.3"/>
    <row r="102" ht="30" customHeight="1" x14ac:dyDescent="0.3"/>
    <row r="103" ht="30" customHeight="1" x14ac:dyDescent="0.3"/>
    <row r="104" ht="30" customHeight="1" x14ac:dyDescent="0.3"/>
  </sheetData>
  <sheetProtection algorithmName="SHA-512" hashValue="jaCCpKzjlHj+/VTHbsgzmgyB6/rxhnLRt0O9gLIPPjtRgQOAeJ3RzVgoif62O2r8O4rZsZMeFNo6Q68r7kIIjA==" saltValue="Nq+acLIILJgz43BOKd2Pew==" spinCount="100000" sheet="1" objects="1" scenarios="1" formatCells="0" formatColumns="0" formatRows="0" selectLockedCells="1"/>
  <mergeCells count="1">
    <mergeCell ref="C9:M9"/>
  </mergeCells>
  <phoneticPr fontId="26" type="noConversion"/>
  <conditionalFormatting sqref="G11:M61">
    <cfRule type="cellIs" dxfId="21" priority="1" operator="equal">
      <formula>"No realizado"</formula>
    </cfRule>
    <cfRule type="containsText" dxfId="20" priority="2" operator="containsText" text="Realizado">
      <formula>NOT(ISERROR(SEARCH("Realizado",G11)))</formula>
    </cfRule>
  </conditionalFormatting>
  <conditionalFormatting sqref="H11:M61">
    <cfRule type="expression" dxfId="19" priority="8">
      <formula>$D$7="Segunda"</formula>
    </cfRule>
  </conditionalFormatting>
  <conditionalFormatting sqref="I11:M61">
    <cfRule type="expression" dxfId="18" priority="10">
      <formula>$D$7="Terça"</formula>
    </cfRule>
  </conditionalFormatting>
  <conditionalFormatting sqref="J11:M61">
    <cfRule type="expression" dxfId="17" priority="7">
      <formula>$D$7="Quarta"</formula>
    </cfRule>
  </conditionalFormatting>
  <conditionalFormatting sqref="K11:M61">
    <cfRule type="expression" dxfId="16" priority="5">
      <formula>$D$7="Quinta"</formula>
    </cfRule>
  </conditionalFormatting>
  <conditionalFormatting sqref="L11:M61">
    <cfRule type="expression" dxfId="15" priority="4">
      <formula>$D$7="Sexta"</formula>
    </cfRule>
  </conditionalFormatting>
  <conditionalFormatting sqref="M11:M61">
    <cfRule type="expression" dxfId="14" priority="3">
      <formula>$D$7="Sábado"</formula>
    </cfRule>
  </conditionalFormatting>
  <dataValidations count="2">
    <dataValidation type="list" allowBlank="1" showInputMessage="1" showErrorMessage="1" sqref="D7" xr:uid="{00000000-0002-0000-0800-000001000000}">
      <formula1>$G$10:$M$10</formula1>
    </dataValidation>
    <dataValidation type="list" allowBlank="1" showInputMessage="1" showErrorMessage="1" sqref="G11:M61" xr:uid="{7B24A4C9-2190-443E-87A3-549287033705}">
      <formula1>"Realizado,No realizado,No aplicable"</formula1>
    </dataValidation>
  </dataValidations>
  <pageMargins left="0.51" right="0.51" top="0.79000000000000015" bottom="0.79000000000000015" header="0.31" footer="0.31"/>
  <pageSetup paperSize="9" scale="50" orientation="landscape" horizontalDpi="0" verticalDpi="0"/>
  <headerFooter>
    <oddFooter>&amp;C_x000D_&amp;1#&amp;"Calibri"&amp;9&amp;KFFFF00 Wiwynn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7</vt:i4>
      </vt:variant>
    </vt:vector>
  </HeadingPairs>
  <TitlesOfParts>
    <vt:vector size="24" baseType="lpstr">
      <vt:lpstr>INI</vt:lpstr>
      <vt:lpstr>CAD-F</vt:lpstr>
      <vt:lpstr>S-U</vt:lpstr>
      <vt:lpstr>S-O</vt:lpstr>
      <vt:lpstr>S-L</vt:lpstr>
      <vt:lpstr>S-B</vt:lpstr>
      <vt:lpstr>S-A</vt:lpstr>
      <vt:lpstr>Auxiliar</vt:lpstr>
      <vt:lpstr>A-D</vt:lpstr>
      <vt:lpstr>A-S</vt:lpstr>
      <vt:lpstr>A-M</vt:lpstr>
      <vt:lpstr>RC</vt:lpstr>
      <vt:lpstr>RI</vt:lpstr>
      <vt:lpstr>Dúvidas</vt:lpstr>
      <vt:lpstr>Sugestões</vt:lpstr>
      <vt:lpstr>Sobre a LUZ</vt:lpstr>
      <vt:lpstr>CAD-A</vt:lpstr>
      <vt:lpstr>'A-D'!Print_Area</vt:lpstr>
      <vt:lpstr>'A-M'!Print_Area</vt:lpstr>
      <vt:lpstr>'A-S'!Print_Area</vt:lpstr>
      <vt:lpstr>RI!Print_Area</vt:lpstr>
      <vt:lpstr>'A-D'!Print_Titles</vt:lpstr>
      <vt:lpstr>'A-M'!Print_Titles</vt:lpstr>
      <vt:lpstr>'A-S'!Print_Titles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Fernand6</dc:creator>
  <cp:lastModifiedBy>Juan Verdugo/WYMX/Wiwynn</cp:lastModifiedBy>
  <cp:lastPrinted>2017-07-03T17:49:41Z</cp:lastPrinted>
  <dcterms:created xsi:type="dcterms:W3CDTF">2014-08-23T07:21:08Z</dcterms:created>
  <dcterms:modified xsi:type="dcterms:W3CDTF">2025-04-15T23:33:27Z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51ade0f-4adc-4e98-91c6-3316c2d70b06_Enabled">
    <vt:lpwstr>true</vt:lpwstr>
  </property>
  <property fmtid="{D5CDD505-2E9C-101B-9397-08002B2CF9AE}" pid="3" name="MSIP_Label_551ade0f-4adc-4e98-91c6-3316c2d70b06_SetDate">
    <vt:lpwstr>2025-04-15T23:33:05Z</vt:lpwstr>
  </property>
  <property fmtid="{D5CDD505-2E9C-101B-9397-08002B2CF9AE}" pid="4" name="MSIP_Label_551ade0f-4adc-4e98-91c6-3316c2d70b06_Method">
    <vt:lpwstr>Standard</vt:lpwstr>
  </property>
  <property fmtid="{D5CDD505-2E9C-101B-9397-08002B2CF9AE}" pid="5" name="MSIP_Label_551ade0f-4adc-4e98-91c6-3316c2d70b06_Name">
    <vt:lpwstr>Wiwynn Confidential</vt:lpwstr>
  </property>
  <property fmtid="{D5CDD505-2E9C-101B-9397-08002B2CF9AE}" pid="6" name="MSIP_Label_551ade0f-4adc-4e98-91c6-3316c2d70b06_SiteId">
    <vt:lpwstr>da6e0628-fc83-4caf-9dd2-73061cbab167</vt:lpwstr>
  </property>
  <property fmtid="{D5CDD505-2E9C-101B-9397-08002B2CF9AE}" pid="7" name="MSIP_Label_551ade0f-4adc-4e98-91c6-3316c2d70b06_ActionId">
    <vt:lpwstr>7c2a1bd3-af8f-494b-95c6-fdd6f853053a</vt:lpwstr>
  </property>
  <property fmtid="{D5CDD505-2E9C-101B-9397-08002B2CF9AE}" pid="8" name="MSIP_Label_551ade0f-4adc-4e98-91c6-3316c2d70b06_ContentBits">
    <vt:lpwstr>2</vt:lpwstr>
  </property>
  <property fmtid="{D5CDD505-2E9C-101B-9397-08002B2CF9AE}" pid="9" name="MSIP_Label_551ade0f-4adc-4e98-91c6-3316c2d70b06_Tag">
    <vt:lpwstr>10, 3, 0, 1</vt:lpwstr>
  </property>
</Properties>
</file>