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EstaPastaDeTrabalho"/>
  <mc:AlternateContent xmlns:mc="http://schemas.openxmlformats.org/markup-compatibility/2006">
    <mc:Choice Requires="x15">
      <x15ac:absPath xmlns:x15ac="http://schemas.microsoft.com/office/spreadsheetml/2010/11/ac" url="https://cloudadmwiwynn-my.sharepoint.com/personal/juan_verdugo_wiwynn_com/Documents/Documents/Old/Plantillas excel/"/>
    </mc:Choice>
  </mc:AlternateContent>
  <xr:revisionPtr revIDLastSave="22" documentId="13_ncr:1_{4B734F03-9DEC-4B09-9A74-19825BE45553}" xr6:coauthVersionLast="47" xr6:coauthVersionMax="47" xr10:uidLastSave="{4D1C74B0-ECD1-4431-BB0A-B2402FF3BB64}"/>
  <bookViews>
    <workbookView xWindow="-108" yWindow="-108" windowWidth="23256" windowHeight="12456" tabRatio="736" activeTab="5" xr2:uid="{00000000-000D-0000-FFFF-FFFF00000000}"/>
  </bookViews>
  <sheets>
    <sheet name="Per_res" sheetId="55" r:id="rId1"/>
    <sheet name="Ava_1" sheetId="56" r:id="rId2"/>
    <sheet name="Ava_2" sheetId="57" r:id="rId3"/>
    <sheet name="Ava_3" sheetId="58" r:id="rId4"/>
    <sheet name="Ava_4" sheetId="59" r:id="rId5"/>
    <sheet name="Ava_5" sheetId="60" r:id="rId6"/>
    <sheet name="Ava_exp" sheetId="61" r:id="rId7"/>
    <sheet name="Ran_ge" sheetId="62" r:id="rId8"/>
    <sheet name="Ran_es" sheetId="63" r:id="rId9"/>
    <sheet name="Dashboard" sheetId="67" r:id="rId10"/>
    <sheet name="Dash_pa" sheetId="65" r:id="rId11"/>
    <sheet name="Rel_im" sheetId="66" r:id="rId12"/>
  </sheets>
  <definedNames>
    <definedName name="Despesas_com_Marketing">#REF!</definedName>
    <definedName name="Despesas_com_Produtos">#REF!</definedName>
    <definedName name="Despesas_com_RH">#REF!</definedName>
    <definedName name="Despesas_com_Serviços">#REF!</definedName>
    <definedName name="Despesas_Não_Operacionais">#REF!</definedName>
    <definedName name="Despesas_Operacionais">#REF!</definedName>
    <definedName name="Impostos">#REF!</definedName>
    <definedName name="Investimentos">#REF!</definedName>
    <definedName name="_xlnm.Print_Area" localSheetId="11">Rel_im!$C$4:$H$59</definedName>
    <definedName name="Receitas_com_Produtos">#REF!</definedName>
    <definedName name="Receitas_Com_Serviços">#REF!</definedName>
    <definedName name="Receitas_Não_Operacionais">#REF!</definedName>
  </definedNames>
  <calcPr calcId="191029" calcCompleted="0"/>
  <fileRecoveryPr autoRecover="0"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56" l="1"/>
  <c r="D9" i="61"/>
  <c r="D6" i="56" l="1"/>
  <c r="J5" i="56" l="1"/>
  <c r="J6" i="56"/>
  <c r="J7" i="56"/>
  <c r="W7" i="55" s="1"/>
  <c r="J8" i="56"/>
  <c r="J9" i="56"/>
  <c r="T22" i="65" s="1"/>
  <c r="V22" i="65" s="1"/>
  <c r="J10" i="56"/>
  <c r="T23" i="65" s="1"/>
  <c r="V23" i="65" s="1"/>
  <c r="J11" i="56"/>
  <c r="J12" i="56"/>
  <c r="W12" i="55" s="1"/>
  <c r="J13" i="56"/>
  <c r="W13" i="55" s="1"/>
  <c r="J14" i="56"/>
  <c r="W14" i="55" s="1"/>
  <c r="J15" i="56"/>
  <c r="W15" i="55" s="1"/>
  <c r="J16" i="56"/>
  <c r="J17" i="56"/>
  <c r="W17" i="55" s="1"/>
  <c r="J18" i="56"/>
  <c r="J19" i="56"/>
  <c r="W19" i="55" s="1"/>
  <c r="J20" i="56"/>
  <c r="T33" i="65" s="1"/>
  <c r="V33" i="65" s="1"/>
  <c r="J5" i="57"/>
  <c r="J6" i="57"/>
  <c r="W22" i="55" s="1"/>
  <c r="J7" i="57"/>
  <c r="T37" i="65" s="1"/>
  <c r="V37" i="65" s="1"/>
  <c r="J8" i="57"/>
  <c r="W24" i="55" s="1"/>
  <c r="J9" i="57"/>
  <c r="J10" i="57"/>
  <c r="J11" i="57"/>
  <c r="W27" i="55" s="1"/>
  <c r="J12" i="57"/>
  <c r="J13" i="57"/>
  <c r="J14" i="57"/>
  <c r="J15" i="57"/>
  <c r="J16" i="57"/>
  <c r="J17" i="57"/>
  <c r="J18" i="57"/>
  <c r="J19" i="57"/>
  <c r="T49" i="65" s="1"/>
  <c r="V49" i="65" s="1"/>
  <c r="J20" i="57"/>
  <c r="D14" i="61" s="1"/>
  <c r="J5" i="58"/>
  <c r="L5" i="58" s="1"/>
  <c r="J6" i="58"/>
  <c r="Q38" i="55" s="1"/>
  <c r="J7" i="58"/>
  <c r="J8" i="58"/>
  <c r="L8" i="58" s="1"/>
  <c r="J9" i="58"/>
  <c r="Q41" i="55" s="1"/>
  <c r="J10" i="58"/>
  <c r="T57" i="65" s="1"/>
  <c r="V57" i="65" s="1"/>
  <c r="J11" i="58"/>
  <c r="W43" i="55" s="1"/>
  <c r="J12" i="58"/>
  <c r="W44" i="55" s="1"/>
  <c r="J13" i="58"/>
  <c r="J14" i="58"/>
  <c r="J15" i="58"/>
  <c r="J16" i="58"/>
  <c r="J17" i="58"/>
  <c r="J18" i="58"/>
  <c r="T65" i="65" s="1"/>
  <c r="V65" i="65" s="1"/>
  <c r="J19" i="58"/>
  <c r="T66" i="65" s="1"/>
  <c r="V66" i="65" s="1"/>
  <c r="J20" i="58"/>
  <c r="W52" i="55" s="1"/>
  <c r="J5" i="59"/>
  <c r="T69" i="65" s="1"/>
  <c r="V69" i="65" s="1"/>
  <c r="J6" i="59"/>
  <c r="T70" i="65" s="1"/>
  <c r="V70" i="65" s="1"/>
  <c r="J7" i="59"/>
  <c r="T71" i="65" s="1"/>
  <c r="V71" i="65" s="1"/>
  <c r="J8" i="59"/>
  <c r="T72" i="65" s="1"/>
  <c r="V72" i="65" s="1"/>
  <c r="J9" i="59"/>
  <c r="J10" i="59"/>
  <c r="T74" i="65" s="1"/>
  <c r="V74" i="65" s="1"/>
  <c r="J11" i="59"/>
  <c r="W59" i="55" s="1"/>
  <c r="J12" i="59"/>
  <c r="T76" i="65" s="1"/>
  <c r="V76" i="65" s="1"/>
  <c r="J13" i="59"/>
  <c r="J14" i="59"/>
  <c r="J15" i="59"/>
  <c r="J16" i="59"/>
  <c r="J5" i="60"/>
  <c r="J6" i="60"/>
  <c r="W66" i="55" s="1"/>
  <c r="J7" i="60"/>
  <c r="J8" i="60"/>
  <c r="T85" i="65" s="1"/>
  <c r="V85" i="65" s="1"/>
  <c r="J9" i="60"/>
  <c r="W69" i="55" s="1"/>
  <c r="J10" i="60"/>
  <c r="W70" i="55" s="1"/>
  <c r="J11" i="60"/>
  <c r="W71" i="55" s="1"/>
  <c r="J12" i="60"/>
  <c r="L12" i="60" s="1"/>
  <c r="J13" i="60"/>
  <c r="J14" i="60"/>
  <c r="W74" i="55" s="1"/>
  <c r="J15" i="60"/>
  <c r="J16" i="60"/>
  <c r="T93" i="65" s="1"/>
  <c r="V93" i="65" s="1"/>
  <c r="C5" i="61"/>
  <c r="X6" i="65" s="1"/>
  <c r="C10" i="61"/>
  <c r="P23" i="65" s="1"/>
  <c r="C15" i="61"/>
  <c r="C20" i="61"/>
  <c r="C17" i="58"/>
  <c r="C19" i="61"/>
  <c r="AG11" i="65" s="1"/>
  <c r="C17" i="56"/>
  <c r="C9" i="61"/>
  <c r="W11" i="65" s="1"/>
  <c r="K9" i="58"/>
  <c r="K10" i="58"/>
  <c r="K11" i="58"/>
  <c r="K12" i="58"/>
  <c r="K9" i="56"/>
  <c r="K10" i="56"/>
  <c r="K11" i="56"/>
  <c r="K12" i="56"/>
  <c r="K13" i="58"/>
  <c r="P45" i="55" s="1"/>
  <c r="K14" i="58"/>
  <c r="P46" i="55" s="1"/>
  <c r="K15" i="58"/>
  <c r="Q47" i="55" s="1"/>
  <c r="K16" i="58"/>
  <c r="Q48" i="55" s="1"/>
  <c r="K13" i="56"/>
  <c r="K14" i="56"/>
  <c r="K15" i="56"/>
  <c r="K16" i="56"/>
  <c r="K17" i="58"/>
  <c r="P49" i="55" s="1"/>
  <c r="K18" i="58"/>
  <c r="K19" i="58"/>
  <c r="K20" i="58"/>
  <c r="K17" i="56"/>
  <c r="K18" i="56"/>
  <c r="K19" i="56"/>
  <c r="K20" i="56"/>
  <c r="K5" i="58"/>
  <c r="K6" i="58"/>
  <c r="K7" i="58"/>
  <c r="K8" i="58"/>
  <c r="K5" i="56"/>
  <c r="K6" i="56"/>
  <c r="K7" i="56"/>
  <c r="K8" i="56"/>
  <c r="C9" i="58"/>
  <c r="C17" i="61" s="1"/>
  <c r="AG9" i="65" s="1"/>
  <c r="C9" i="56"/>
  <c r="C7" i="61" s="1"/>
  <c r="W9" i="65" s="1"/>
  <c r="C13" i="58"/>
  <c r="C18" i="61"/>
  <c r="AG10" i="65" s="1"/>
  <c r="C13" i="56"/>
  <c r="C8" i="61" s="1"/>
  <c r="W10" i="65" s="1"/>
  <c r="C5" i="58"/>
  <c r="C16" i="61" s="1"/>
  <c r="AG8" i="65" s="1"/>
  <c r="C6" i="61"/>
  <c r="W8" i="65" s="1"/>
  <c r="M10" i="65"/>
  <c r="H7" i="62"/>
  <c r="H8" i="62"/>
  <c r="H9" i="62"/>
  <c r="H10" i="62"/>
  <c r="H6" i="62"/>
  <c r="C13" i="57"/>
  <c r="C13" i="61" s="1"/>
  <c r="AB10" i="65" s="1"/>
  <c r="C13" i="60"/>
  <c r="C27" i="61" s="1"/>
  <c r="AQ10" i="65" s="1"/>
  <c r="R9" i="65"/>
  <c r="X10" i="65"/>
  <c r="AC6" i="65"/>
  <c r="AC10" i="65"/>
  <c r="AH6" i="65"/>
  <c r="AH10" i="65"/>
  <c r="Y10" i="65"/>
  <c r="AD10" i="65"/>
  <c r="AI10" i="65"/>
  <c r="T9" i="65"/>
  <c r="Z10" i="65"/>
  <c r="AE10" i="65"/>
  <c r="AJ10" i="65"/>
  <c r="X9" i="65"/>
  <c r="S8" i="65" s="1"/>
  <c r="Y9" i="65"/>
  <c r="Z9" i="65"/>
  <c r="U8" i="65" s="1"/>
  <c r="C9" i="57"/>
  <c r="C12" i="61" s="1"/>
  <c r="AB9" i="65" s="1"/>
  <c r="AC9" i="65"/>
  <c r="AD9" i="65"/>
  <c r="AE9" i="65"/>
  <c r="AH9" i="65"/>
  <c r="AI9" i="65"/>
  <c r="AJ9" i="65"/>
  <c r="C9" i="59"/>
  <c r="C22" i="61"/>
  <c r="AL9" i="65" s="1"/>
  <c r="AM9" i="65"/>
  <c r="AN9" i="65"/>
  <c r="AO9" i="65"/>
  <c r="C9" i="60"/>
  <c r="C26" i="61"/>
  <c r="AQ9" i="65" s="1"/>
  <c r="AR9" i="65"/>
  <c r="AS9" i="65"/>
  <c r="AT9" i="65"/>
  <c r="K5" i="59"/>
  <c r="K5" i="57"/>
  <c r="K6" i="57"/>
  <c r="K7" i="57"/>
  <c r="K8" i="57"/>
  <c r="K9" i="57"/>
  <c r="L9" i="57" s="1"/>
  <c r="K10" i="57"/>
  <c r="K11" i="57"/>
  <c r="K12" i="57"/>
  <c r="K13" i="57"/>
  <c r="K14" i="57"/>
  <c r="L14" i="57" s="1"/>
  <c r="K15" i="57"/>
  <c r="L15" i="57" s="1"/>
  <c r="K16" i="57"/>
  <c r="K17" i="57"/>
  <c r="Q33" i="55" s="1"/>
  <c r="K18" i="57"/>
  <c r="Q34" i="55" s="1"/>
  <c r="K19" i="57"/>
  <c r="K20" i="57"/>
  <c r="Q45" i="55"/>
  <c r="Q46" i="55"/>
  <c r="Q49" i="55"/>
  <c r="K6" i="59"/>
  <c r="K7" i="59"/>
  <c r="K8" i="59"/>
  <c r="K9" i="59"/>
  <c r="K10" i="59"/>
  <c r="K11" i="59"/>
  <c r="K12" i="59"/>
  <c r="K13" i="59"/>
  <c r="K14" i="59"/>
  <c r="K15" i="59"/>
  <c r="K16" i="59"/>
  <c r="L16" i="59" s="1"/>
  <c r="K5" i="60"/>
  <c r="K6" i="60"/>
  <c r="K7" i="60"/>
  <c r="K8" i="60"/>
  <c r="K9" i="60"/>
  <c r="K10" i="60"/>
  <c r="K11" i="60"/>
  <c r="K12" i="60"/>
  <c r="K13" i="60"/>
  <c r="K14" i="60"/>
  <c r="K15" i="60"/>
  <c r="K16" i="60"/>
  <c r="R7" i="55"/>
  <c r="R35" i="55"/>
  <c r="R39" i="55"/>
  <c r="R5" i="55"/>
  <c r="R21" i="55"/>
  <c r="R13" i="55"/>
  <c r="R27" i="55"/>
  <c r="S7" i="55"/>
  <c r="S35" i="55"/>
  <c r="S39" i="55"/>
  <c r="S5" i="55"/>
  <c r="S13" i="55"/>
  <c r="S27" i="55"/>
  <c r="T7" i="55"/>
  <c r="T35" i="55"/>
  <c r="T39" i="55"/>
  <c r="T5" i="55"/>
  <c r="T10" i="55"/>
  <c r="T21" i="55"/>
  <c r="T13" i="55"/>
  <c r="T27" i="55"/>
  <c r="F7" i="56"/>
  <c r="U7" i="55" s="1"/>
  <c r="F13" i="56"/>
  <c r="U13" i="55" s="1"/>
  <c r="F19" i="57"/>
  <c r="U35" i="55" s="1"/>
  <c r="F8" i="56"/>
  <c r="U8" i="55" s="1"/>
  <c r="F7" i="58"/>
  <c r="U39" i="55" s="1"/>
  <c r="F5" i="56"/>
  <c r="U5" i="55" s="1"/>
  <c r="F10" i="56"/>
  <c r="U10" i="55" s="1"/>
  <c r="F9" i="56"/>
  <c r="U9" i="55" s="1"/>
  <c r="F5" i="57"/>
  <c r="U21" i="55" s="1"/>
  <c r="F5" i="59"/>
  <c r="U53" i="55" s="1"/>
  <c r="F11" i="57"/>
  <c r="U27" i="55" s="1"/>
  <c r="V7" i="55"/>
  <c r="V35" i="55"/>
  <c r="V39" i="55"/>
  <c r="V5" i="55"/>
  <c r="V13" i="55"/>
  <c r="V27" i="55"/>
  <c r="W34" i="55"/>
  <c r="W39" i="55"/>
  <c r="R8" i="55"/>
  <c r="R37" i="55"/>
  <c r="R73" i="55"/>
  <c r="R17" i="55"/>
  <c r="S8" i="55"/>
  <c r="S37" i="55"/>
  <c r="S73" i="55"/>
  <c r="S17" i="55"/>
  <c r="T8" i="55"/>
  <c r="T37" i="55"/>
  <c r="T73" i="55"/>
  <c r="T17" i="55"/>
  <c r="F16" i="56"/>
  <c r="U16" i="55" s="1"/>
  <c r="F5" i="58"/>
  <c r="U37" i="55" s="1"/>
  <c r="F13" i="60"/>
  <c r="U73" i="55" s="1"/>
  <c r="F17" i="56"/>
  <c r="U17" i="55" s="1"/>
  <c r="V8" i="55"/>
  <c r="V37" i="55"/>
  <c r="V73" i="55"/>
  <c r="V17" i="55"/>
  <c r="R9" i="55"/>
  <c r="R38" i="55"/>
  <c r="R6" i="55"/>
  <c r="R29" i="55"/>
  <c r="S9" i="55"/>
  <c r="S38" i="55"/>
  <c r="S6" i="55"/>
  <c r="S29" i="55"/>
  <c r="T9" i="55"/>
  <c r="T38" i="55"/>
  <c r="T6" i="55"/>
  <c r="T29" i="55"/>
  <c r="F6" i="56"/>
  <c r="U6" i="55" s="1"/>
  <c r="F6" i="58"/>
  <c r="U38" i="55" s="1"/>
  <c r="F13" i="57"/>
  <c r="U29" i="55" s="1"/>
  <c r="V9" i="55"/>
  <c r="V38" i="55"/>
  <c r="V6" i="55"/>
  <c r="V29" i="55"/>
  <c r="W29" i="55"/>
  <c r="R10" i="55"/>
  <c r="R60" i="55"/>
  <c r="R19" i="55"/>
  <c r="R33" i="55"/>
  <c r="S10" i="55"/>
  <c r="S60" i="55"/>
  <c r="S19" i="55"/>
  <c r="S33" i="55"/>
  <c r="T60" i="55"/>
  <c r="T19" i="55"/>
  <c r="T33" i="55"/>
  <c r="F12" i="59"/>
  <c r="U60" i="55" s="1"/>
  <c r="F19" i="56"/>
  <c r="U19" i="55" s="1"/>
  <c r="F17" i="57"/>
  <c r="U33" i="55" s="1"/>
  <c r="V10" i="55"/>
  <c r="V60" i="55"/>
  <c r="V19" i="55"/>
  <c r="V33" i="55"/>
  <c r="W33" i="55"/>
  <c r="F18" i="57"/>
  <c r="U34" i="55" s="1"/>
  <c r="F20" i="56"/>
  <c r="U20" i="55" s="1"/>
  <c r="P29" i="55"/>
  <c r="P42" i="55"/>
  <c r="P47" i="55"/>
  <c r="P48" i="55"/>
  <c r="V67" i="55"/>
  <c r="V63" i="55"/>
  <c r="V23" i="55"/>
  <c r="V58" i="55"/>
  <c r="W63" i="55"/>
  <c r="W30" i="55"/>
  <c r="V56" i="55"/>
  <c r="V28" i="55"/>
  <c r="V66" i="55"/>
  <c r="V52" i="55"/>
  <c r="V55" i="55"/>
  <c r="V24" i="55"/>
  <c r="V65" i="55"/>
  <c r="V42" i="55"/>
  <c r="W64" i="55"/>
  <c r="V54" i="55"/>
  <c r="V21" i="55"/>
  <c r="V30" i="55"/>
  <c r="F7" i="60"/>
  <c r="U67" i="55" s="1"/>
  <c r="F15" i="59"/>
  <c r="U63" i="55" s="1"/>
  <c r="F12" i="57"/>
  <c r="U28" i="55" s="1"/>
  <c r="F5" i="60"/>
  <c r="U65" i="55" s="1"/>
  <c r="F10" i="59"/>
  <c r="U58" i="55" s="1"/>
  <c r="F8" i="59"/>
  <c r="U56" i="55" s="1"/>
  <c r="F15" i="56"/>
  <c r="U15" i="55" s="1"/>
  <c r="F7" i="57"/>
  <c r="U23" i="55" s="1"/>
  <c r="F20" i="58"/>
  <c r="U52" i="55" s="1"/>
  <c r="F7" i="59"/>
  <c r="U55" i="55" s="1"/>
  <c r="F8" i="57"/>
  <c r="U24" i="55" s="1"/>
  <c r="F14" i="57"/>
  <c r="U30" i="55" s="1"/>
  <c r="F16" i="59"/>
  <c r="U64" i="55" s="1"/>
  <c r="F10" i="58"/>
  <c r="U42" i="55" s="1"/>
  <c r="F6" i="59"/>
  <c r="U54" i="55" s="1"/>
  <c r="F6" i="60"/>
  <c r="U66" i="55" s="1"/>
  <c r="F11" i="60"/>
  <c r="U71" i="55" s="1"/>
  <c r="V71" i="55"/>
  <c r="S55" i="55"/>
  <c r="S54" i="55"/>
  <c r="S21" i="55"/>
  <c r="S66" i="55"/>
  <c r="T55" i="55"/>
  <c r="T54" i="55"/>
  <c r="T66" i="55"/>
  <c r="T64" i="55"/>
  <c r="R55" i="55"/>
  <c r="R54" i="55"/>
  <c r="R66" i="55"/>
  <c r="R58" i="55"/>
  <c r="R67" i="55"/>
  <c r="R71" i="55"/>
  <c r="S56" i="55"/>
  <c r="S24" i="55"/>
  <c r="S42" i="55"/>
  <c r="T56" i="55"/>
  <c r="T24" i="55"/>
  <c r="T30" i="55"/>
  <c r="T42" i="55"/>
  <c r="R56" i="55"/>
  <c r="R24" i="55"/>
  <c r="R30" i="55"/>
  <c r="R64" i="55"/>
  <c r="R42" i="55"/>
  <c r="S63" i="55"/>
  <c r="S28" i="55"/>
  <c r="S23" i="55"/>
  <c r="S52" i="55"/>
  <c r="T63" i="55"/>
  <c r="T28" i="55"/>
  <c r="T23" i="55"/>
  <c r="T52" i="55"/>
  <c r="R63" i="55"/>
  <c r="R28" i="55"/>
  <c r="R23" i="55"/>
  <c r="R52" i="55"/>
  <c r="S67" i="55"/>
  <c r="S58" i="55"/>
  <c r="T67" i="55"/>
  <c r="T58" i="55"/>
  <c r="R65" i="55"/>
  <c r="F11" i="56"/>
  <c r="U11" i="55" s="1"/>
  <c r="F12" i="56"/>
  <c r="U12" i="55" s="1"/>
  <c r="F14" i="56"/>
  <c r="U14" i="55" s="1"/>
  <c r="F18" i="56"/>
  <c r="U18" i="55" s="1"/>
  <c r="S71" i="55"/>
  <c r="S30" i="55"/>
  <c r="T71" i="55"/>
  <c r="P5" i="60"/>
  <c r="P8" i="60"/>
  <c r="P9" i="60"/>
  <c r="P11" i="60"/>
  <c r="P7" i="60"/>
  <c r="P10" i="60"/>
  <c r="P6" i="60"/>
  <c r="P5" i="59"/>
  <c r="P8" i="59"/>
  <c r="P9" i="59"/>
  <c r="P11" i="59"/>
  <c r="P7" i="59"/>
  <c r="P10" i="59"/>
  <c r="P6" i="59"/>
  <c r="P5" i="58"/>
  <c r="P8" i="58"/>
  <c r="P9" i="58"/>
  <c r="P11" i="58"/>
  <c r="P7" i="58"/>
  <c r="P10" i="58"/>
  <c r="P6" i="58"/>
  <c r="P5" i="57"/>
  <c r="P8" i="57"/>
  <c r="P9" i="57"/>
  <c r="P11" i="57"/>
  <c r="P7" i="57"/>
  <c r="P10" i="57"/>
  <c r="P6" i="57"/>
  <c r="P5" i="56"/>
  <c r="P8" i="56"/>
  <c r="P9" i="56"/>
  <c r="P11" i="56"/>
  <c r="P7" i="56"/>
  <c r="P10" i="56"/>
  <c r="P6" i="56"/>
  <c r="C24" i="61"/>
  <c r="C10" i="62" s="1"/>
  <c r="C19" i="66" s="1"/>
  <c r="C9" i="62"/>
  <c r="C18" i="66"/>
  <c r="C8" i="62"/>
  <c r="C17" i="66" s="1"/>
  <c r="C7" i="62"/>
  <c r="C16" i="66" s="1"/>
  <c r="C6" i="62"/>
  <c r="C15" i="66" s="1"/>
  <c r="R51" i="66"/>
  <c r="R50" i="66"/>
  <c r="R49" i="66"/>
  <c r="R48" i="66"/>
  <c r="R47" i="66"/>
  <c r="P17" i="65"/>
  <c r="P48" i="65" s="1"/>
  <c r="U18" i="65"/>
  <c r="U19" i="65"/>
  <c r="U20" i="65"/>
  <c r="U21" i="65"/>
  <c r="U22" i="65"/>
  <c r="U23" i="65"/>
  <c r="U24" i="65"/>
  <c r="U25" i="65"/>
  <c r="U26" i="65"/>
  <c r="U27" i="65"/>
  <c r="U28" i="65"/>
  <c r="U29" i="65"/>
  <c r="U30" i="65"/>
  <c r="U31" i="65"/>
  <c r="U32" i="65"/>
  <c r="U33" i="65"/>
  <c r="U35" i="65"/>
  <c r="U36" i="65"/>
  <c r="U37" i="65"/>
  <c r="U38" i="65"/>
  <c r="U39" i="65"/>
  <c r="U40" i="65"/>
  <c r="U41" i="65"/>
  <c r="U42" i="65"/>
  <c r="U43" i="65"/>
  <c r="U44" i="65"/>
  <c r="U45" i="65"/>
  <c r="U46" i="65"/>
  <c r="U47" i="65"/>
  <c r="U48" i="65"/>
  <c r="U49" i="65"/>
  <c r="U50" i="65"/>
  <c r="P29" i="65"/>
  <c r="S51" i="65" s="1"/>
  <c r="U52" i="65"/>
  <c r="U53" i="65"/>
  <c r="U54" i="65"/>
  <c r="U55" i="65"/>
  <c r="U56" i="65"/>
  <c r="U57" i="65"/>
  <c r="U58" i="65"/>
  <c r="U59" i="65"/>
  <c r="U60" i="65"/>
  <c r="U61" i="65"/>
  <c r="U62" i="65"/>
  <c r="U63" i="65"/>
  <c r="U64" i="65"/>
  <c r="U65" i="65"/>
  <c r="U66" i="65"/>
  <c r="U67" i="65"/>
  <c r="U82" i="65"/>
  <c r="U83" i="65"/>
  <c r="U84" i="65"/>
  <c r="U85" i="65"/>
  <c r="U86" i="65"/>
  <c r="U87" i="65"/>
  <c r="U88" i="65"/>
  <c r="U89" i="65"/>
  <c r="U90" i="65"/>
  <c r="U91" i="65"/>
  <c r="U92" i="65"/>
  <c r="U93" i="65"/>
  <c r="U69" i="65"/>
  <c r="U70" i="65"/>
  <c r="U71" i="65"/>
  <c r="U72" i="65"/>
  <c r="U73" i="65"/>
  <c r="U74" i="65"/>
  <c r="U75" i="65"/>
  <c r="U76" i="65"/>
  <c r="U77" i="65"/>
  <c r="U78" i="65"/>
  <c r="U79" i="65"/>
  <c r="U80" i="65"/>
  <c r="P41" i="65"/>
  <c r="S81" i="65" s="1"/>
  <c r="P35" i="65"/>
  <c r="P66" i="65"/>
  <c r="T39" i="65"/>
  <c r="V39" i="65" s="1"/>
  <c r="T40" i="65"/>
  <c r="V40" i="65" s="1"/>
  <c r="T43" i="65"/>
  <c r="V43" i="65" s="1"/>
  <c r="T44" i="65"/>
  <c r="V44" i="65" s="1"/>
  <c r="T45" i="65"/>
  <c r="V45" i="65" s="1"/>
  <c r="T46" i="65"/>
  <c r="V46" i="65" s="1"/>
  <c r="T47" i="65"/>
  <c r="V47" i="65" s="1"/>
  <c r="T48" i="65"/>
  <c r="V48" i="65" s="1"/>
  <c r="T54" i="65"/>
  <c r="V54" i="65" s="1"/>
  <c r="T60" i="65"/>
  <c r="V60" i="65" s="1"/>
  <c r="T61" i="65"/>
  <c r="V61" i="65" s="1"/>
  <c r="T62" i="65"/>
  <c r="V62" i="65" s="1"/>
  <c r="T63" i="65"/>
  <c r="V63" i="65" s="1"/>
  <c r="T64" i="65"/>
  <c r="V64" i="65" s="1"/>
  <c r="T73" i="65"/>
  <c r="V73" i="65" s="1"/>
  <c r="T78" i="65"/>
  <c r="V78" i="65" s="1"/>
  <c r="T79" i="65"/>
  <c r="V79" i="65" s="1"/>
  <c r="T80" i="65"/>
  <c r="V80" i="65" s="1"/>
  <c r="S68" i="65"/>
  <c r="AM6" i="65"/>
  <c r="D6" i="60"/>
  <c r="S83" i="65" s="1"/>
  <c r="D7" i="60"/>
  <c r="S84" i="65" s="1"/>
  <c r="D8" i="60"/>
  <c r="S85" i="65"/>
  <c r="D9" i="60"/>
  <c r="S86" i="65" s="1"/>
  <c r="D10" i="60"/>
  <c r="S87" i="65" s="1"/>
  <c r="D11" i="60"/>
  <c r="S88" i="65" s="1"/>
  <c r="D12" i="60"/>
  <c r="S89" i="65" s="1"/>
  <c r="D13" i="60"/>
  <c r="S90" i="65" s="1"/>
  <c r="D14" i="60"/>
  <c r="S91" i="65"/>
  <c r="D15" i="60"/>
  <c r="S92" i="65" s="1"/>
  <c r="D16" i="60"/>
  <c r="S93" i="65" s="1"/>
  <c r="D5" i="60"/>
  <c r="S82" i="65" s="1"/>
  <c r="D15" i="59"/>
  <c r="S79" i="65" s="1"/>
  <c r="D16" i="59"/>
  <c r="S80" i="65" s="1"/>
  <c r="D6" i="59"/>
  <c r="S70" i="65" s="1"/>
  <c r="D7" i="59"/>
  <c r="S71" i="65" s="1"/>
  <c r="D8" i="59"/>
  <c r="S72" i="65" s="1"/>
  <c r="D9" i="59"/>
  <c r="S73" i="65" s="1"/>
  <c r="D10" i="59"/>
  <c r="S74" i="65" s="1"/>
  <c r="D11" i="59"/>
  <c r="S75" i="65" s="1"/>
  <c r="D12" i="59"/>
  <c r="S76" i="65" s="1"/>
  <c r="D13" i="59"/>
  <c r="S77" i="65" s="1"/>
  <c r="D14" i="59"/>
  <c r="S78" i="65"/>
  <c r="D5" i="59"/>
  <c r="S69" i="65" s="1"/>
  <c r="D14" i="58"/>
  <c r="S61" i="65" s="1"/>
  <c r="D15" i="58"/>
  <c r="S62" i="65" s="1"/>
  <c r="D16" i="58"/>
  <c r="S63" i="65" s="1"/>
  <c r="D17" i="58"/>
  <c r="S64" i="65" s="1"/>
  <c r="D18" i="58"/>
  <c r="S65" i="65" s="1"/>
  <c r="D19" i="58"/>
  <c r="S66" i="65" s="1"/>
  <c r="D20" i="58"/>
  <c r="S67" i="65" s="1"/>
  <c r="D6" i="58"/>
  <c r="S53" i="65" s="1"/>
  <c r="D7" i="58"/>
  <c r="S54" i="65" s="1"/>
  <c r="D8" i="58"/>
  <c r="S55" i="65" s="1"/>
  <c r="D9" i="58"/>
  <c r="S56" i="65" s="1"/>
  <c r="D10" i="58"/>
  <c r="S57" i="65" s="1"/>
  <c r="D11" i="58"/>
  <c r="S58" i="65" s="1"/>
  <c r="D12" i="58"/>
  <c r="S59" i="65"/>
  <c r="D13" i="58"/>
  <c r="S60" i="65"/>
  <c r="D5" i="58"/>
  <c r="S52" i="65" s="1"/>
  <c r="D17" i="57"/>
  <c r="S47" i="65" s="1"/>
  <c r="D18" i="57"/>
  <c r="S48" i="65" s="1"/>
  <c r="D19" i="57"/>
  <c r="S49" i="65" s="1"/>
  <c r="D20" i="57"/>
  <c r="S50" i="65" s="1"/>
  <c r="D6" i="57"/>
  <c r="S36" i="65" s="1"/>
  <c r="D7" i="57"/>
  <c r="S37" i="65" s="1"/>
  <c r="D8" i="57"/>
  <c r="S38" i="65" s="1"/>
  <c r="D9" i="57"/>
  <c r="S39" i="65" s="1"/>
  <c r="D10" i="57"/>
  <c r="S40" i="65" s="1"/>
  <c r="D11" i="57"/>
  <c r="S41" i="65" s="1"/>
  <c r="D12" i="57"/>
  <c r="S42" i="65"/>
  <c r="D13" i="57"/>
  <c r="S43" i="65" s="1"/>
  <c r="D14" i="57"/>
  <c r="S44" i="65" s="1"/>
  <c r="D15" i="57"/>
  <c r="S45" i="65" s="1"/>
  <c r="D16" i="57"/>
  <c r="S46" i="65" s="1"/>
  <c r="D5" i="57"/>
  <c r="S35" i="65" s="1"/>
  <c r="D20" i="56"/>
  <c r="S33" i="65" s="1"/>
  <c r="D19" i="56"/>
  <c r="S32" i="65" s="1"/>
  <c r="D18" i="56"/>
  <c r="S31" i="65" s="1"/>
  <c r="D17" i="56"/>
  <c r="S30" i="65" s="1"/>
  <c r="D16" i="56"/>
  <c r="S29" i="65" s="1"/>
  <c r="D15" i="56"/>
  <c r="S28" i="65" s="1"/>
  <c r="D14" i="56"/>
  <c r="S27" i="65" s="1"/>
  <c r="D13" i="56"/>
  <c r="S26" i="65" s="1"/>
  <c r="D12" i="56"/>
  <c r="S25" i="65" s="1"/>
  <c r="D11" i="56"/>
  <c r="S24" i="65" s="1"/>
  <c r="D10" i="56"/>
  <c r="S23" i="65" s="1"/>
  <c r="D9" i="56"/>
  <c r="S22" i="65" s="1"/>
  <c r="D8" i="56"/>
  <c r="S21" i="65" s="1"/>
  <c r="D7" i="56"/>
  <c r="S20" i="65"/>
  <c r="S19" i="65"/>
  <c r="D5" i="56"/>
  <c r="S18" i="65" s="1"/>
  <c r="Z11" i="65"/>
  <c r="AE11" i="65"/>
  <c r="AJ11" i="65"/>
  <c r="Y11" i="65"/>
  <c r="AD11" i="65"/>
  <c r="AI11" i="65"/>
  <c r="X11" i="65"/>
  <c r="AC11" i="65"/>
  <c r="AH11" i="65"/>
  <c r="AT10" i="65"/>
  <c r="AT8" i="65"/>
  <c r="Z8" i="65"/>
  <c r="AE8" i="65"/>
  <c r="AJ8" i="65"/>
  <c r="AS10" i="65"/>
  <c r="AS8" i="65"/>
  <c r="Y8" i="65"/>
  <c r="T7" i="65" s="1"/>
  <c r="AD8" i="65"/>
  <c r="AI8" i="65"/>
  <c r="AR10" i="65"/>
  <c r="AR8" i="65"/>
  <c r="X8" i="65"/>
  <c r="S7" i="65" s="1"/>
  <c r="AC8" i="65"/>
  <c r="AH8" i="65"/>
  <c r="AO10" i="65"/>
  <c r="AN10" i="65"/>
  <c r="AM10" i="65"/>
  <c r="AO8" i="65"/>
  <c r="AN8" i="65"/>
  <c r="AM8" i="65"/>
  <c r="C5" i="60"/>
  <c r="C25" i="61" s="1"/>
  <c r="C13" i="59"/>
  <c r="C23" i="61"/>
  <c r="AL10" i="65"/>
  <c r="C5" i="59"/>
  <c r="C21" i="61" s="1"/>
  <c r="AL8" i="65" s="1"/>
  <c r="C17" i="57"/>
  <c r="C14" i="61"/>
  <c r="AB11" i="65" s="1"/>
  <c r="C5" i="57"/>
  <c r="C11" i="61" s="1"/>
  <c r="AB8" i="65" s="1"/>
  <c r="R10" i="65"/>
  <c r="S51" i="55"/>
  <c r="S20" i="55"/>
  <c r="S18" i="55"/>
  <c r="W26" i="55"/>
  <c r="W25" i="55"/>
  <c r="V26" i="55"/>
  <c r="V25" i="55"/>
  <c r="V34" i="55"/>
  <c r="V76" i="55"/>
  <c r="V72" i="55"/>
  <c r="V75" i="55"/>
  <c r="V68" i="55"/>
  <c r="V69" i="55"/>
  <c r="W31" i="55"/>
  <c r="V74" i="55"/>
  <c r="V31" i="55"/>
  <c r="V36" i="55"/>
  <c r="V70" i="55"/>
  <c r="V22" i="55"/>
  <c r="W32" i="55"/>
  <c r="V32" i="55"/>
  <c r="F16" i="60"/>
  <c r="U76" i="55" s="1"/>
  <c r="F10" i="57"/>
  <c r="U26" i="55" s="1"/>
  <c r="F9" i="57"/>
  <c r="U25" i="55" s="1"/>
  <c r="F8" i="60"/>
  <c r="U68" i="55" s="1"/>
  <c r="F12" i="60"/>
  <c r="U72" i="55" s="1"/>
  <c r="F15" i="60"/>
  <c r="U75" i="55" s="1"/>
  <c r="F10" i="60"/>
  <c r="U70" i="55" s="1"/>
  <c r="F14" i="60"/>
  <c r="U74" i="55" s="1"/>
  <c r="F9" i="60"/>
  <c r="U69" i="55" s="1"/>
  <c r="F15" i="57"/>
  <c r="U31" i="55" s="1"/>
  <c r="F20" i="57"/>
  <c r="U36" i="55" s="1"/>
  <c r="F6" i="57"/>
  <c r="U22" i="55" s="1"/>
  <c r="F16" i="57"/>
  <c r="U32" i="55" s="1"/>
  <c r="S65" i="55"/>
  <c r="T65" i="55"/>
  <c r="T76" i="55"/>
  <c r="S26" i="55"/>
  <c r="S25" i="55"/>
  <c r="T26" i="55"/>
  <c r="T25" i="55"/>
  <c r="T75" i="55"/>
  <c r="S34" i="55"/>
  <c r="T34" i="55"/>
  <c r="S76" i="55"/>
  <c r="S72" i="55"/>
  <c r="T72" i="55"/>
  <c r="S75" i="55"/>
  <c r="S68" i="55"/>
  <c r="T68" i="55"/>
  <c r="T74" i="55"/>
  <c r="S11" i="55"/>
  <c r="S15" i="55"/>
  <c r="T20" i="55"/>
  <c r="T11" i="55"/>
  <c r="T15" i="55"/>
  <c r="S74" i="55"/>
  <c r="S36" i="55"/>
  <c r="T36" i="55"/>
  <c r="R20" i="55"/>
  <c r="R11" i="55"/>
  <c r="R15" i="55"/>
  <c r="R68" i="55"/>
  <c r="R72" i="55"/>
  <c r="R75" i="55"/>
  <c r="R74" i="55"/>
  <c r="R34" i="55"/>
  <c r="R26" i="55"/>
  <c r="R36" i="55"/>
  <c r="S70" i="55"/>
  <c r="T70" i="55"/>
  <c r="S22" i="55"/>
  <c r="T22" i="55"/>
  <c r="R70" i="55"/>
  <c r="R76" i="55"/>
  <c r="R69" i="55"/>
  <c r="R22" i="55"/>
  <c r="W57" i="55"/>
  <c r="W62" i="55"/>
  <c r="V64" i="55"/>
  <c r="V59" i="55"/>
  <c r="V57" i="55"/>
  <c r="F9" i="59"/>
  <c r="U57" i="55" s="1"/>
  <c r="F13" i="59"/>
  <c r="U61" i="55" s="1"/>
  <c r="F14" i="59"/>
  <c r="U62" i="55" s="1"/>
  <c r="T57" i="55"/>
  <c r="S64" i="55"/>
  <c r="S57" i="55"/>
  <c r="R57" i="55"/>
  <c r="W46" i="55"/>
  <c r="W47" i="55"/>
  <c r="W45" i="55"/>
  <c r="V40" i="55"/>
  <c r="V46" i="55"/>
  <c r="V43" i="55"/>
  <c r="V44" i="55"/>
  <c r="V47" i="55"/>
  <c r="F8" i="58"/>
  <c r="U40" i="55" s="1"/>
  <c r="F11" i="58"/>
  <c r="U43" i="55" s="1"/>
  <c r="F14" i="58"/>
  <c r="U46" i="55" s="1"/>
  <c r="F12" i="58"/>
  <c r="U44" i="55" s="1"/>
  <c r="F15" i="58"/>
  <c r="U47" i="55" s="1"/>
  <c r="F9" i="58"/>
  <c r="U41" i="55" s="1"/>
  <c r="F13" i="58"/>
  <c r="U45" i="55" s="1"/>
  <c r="T40" i="55"/>
  <c r="T46" i="55"/>
  <c r="T44" i="55"/>
  <c r="T47" i="55"/>
  <c r="S40" i="55"/>
  <c r="S46" i="55"/>
  <c r="S44" i="55"/>
  <c r="S47" i="55"/>
  <c r="R40" i="55"/>
  <c r="R46" i="55"/>
  <c r="R44" i="55"/>
  <c r="R47" i="55"/>
  <c r="T32" i="55"/>
  <c r="T31" i="55"/>
  <c r="S32" i="55"/>
  <c r="R32" i="55"/>
  <c r="V20" i="55"/>
  <c r="V11" i="55"/>
  <c r="V15" i="55"/>
  <c r="S69" i="55"/>
  <c r="T69" i="55"/>
  <c r="R18" i="55"/>
  <c r="W48" i="55"/>
  <c r="V45" i="55"/>
  <c r="V48" i="55"/>
  <c r="F16" i="58"/>
  <c r="U48" i="55" s="1"/>
  <c r="F18" i="58"/>
  <c r="U50" i="55" s="1"/>
  <c r="T45" i="55"/>
  <c r="T48" i="55"/>
  <c r="S45" i="55"/>
  <c r="S48" i="55"/>
  <c r="R45" i="55"/>
  <c r="R48" i="55"/>
  <c r="S31" i="55"/>
  <c r="R31" i="55"/>
  <c r="V18" i="55"/>
  <c r="V16" i="55"/>
  <c r="T18" i="55"/>
  <c r="T16" i="55"/>
  <c r="S16" i="55"/>
  <c r="R16" i="55"/>
  <c r="V50" i="55"/>
  <c r="T50" i="55"/>
  <c r="S50" i="55"/>
  <c r="R50" i="55"/>
  <c r="S14" i="55"/>
  <c r="T14" i="55"/>
  <c r="S12" i="55"/>
  <c r="T12" i="55"/>
  <c r="V62" i="55"/>
  <c r="T62" i="55"/>
  <c r="S62" i="55"/>
  <c r="R62" i="55"/>
  <c r="W49" i="55"/>
  <c r="V49" i="55"/>
  <c r="F17" i="58"/>
  <c r="U49" i="55" s="1"/>
  <c r="T49" i="55"/>
  <c r="S49" i="55"/>
  <c r="R49" i="55"/>
  <c r="R25" i="55"/>
  <c r="R14" i="55"/>
  <c r="R12" i="55"/>
  <c r="R59" i="55"/>
  <c r="S59" i="55"/>
  <c r="T59" i="55"/>
  <c r="F11" i="59"/>
  <c r="U59" i="55" s="1"/>
  <c r="R61" i="55"/>
  <c r="S61" i="55"/>
  <c r="T61" i="55"/>
  <c r="V61" i="55"/>
  <c r="V53" i="55"/>
  <c r="R53" i="55"/>
  <c r="S53" i="55"/>
  <c r="T53" i="55"/>
  <c r="R43" i="55"/>
  <c r="R51" i="55"/>
  <c r="S43" i="55"/>
  <c r="T43" i="55"/>
  <c r="T51" i="55"/>
  <c r="F19" i="58"/>
  <c r="U51" i="55" s="1"/>
  <c r="V51" i="55"/>
  <c r="R41" i="55"/>
  <c r="S41" i="55"/>
  <c r="T41" i="55"/>
  <c r="V41" i="55"/>
  <c r="V12" i="55"/>
  <c r="V14" i="55"/>
  <c r="L17" i="58"/>
  <c r="L16" i="58"/>
  <c r="L15" i="58"/>
  <c r="L14" i="58"/>
  <c r="L13" i="58"/>
  <c r="L7" i="58"/>
  <c r="L17" i="57"/>
  <c r="L16" i="57"/>
  <c r="L13" i="57"/>
  <c r="B227" i="55"/>
  <c r="B184" i="55"/>
  <c r="B128" i="55"/>
  <c r="B68" i="55"/>
  <c r="B5" i="55"/>
  <c r="Q32" i="55" l="1"/>
  <c r="Q29" i="55"/>
  <c r="T91" i="65"/>
  <c r="V91" i="65" s="1"/>
  <c r="P72" i="55"/>
  <c r="W72" i="55"/>
  <c r="T88" i="65"/>
  <c r="V88" i="65" s="1"/>
  <c r="Q70" i="55"/>
  <c r="T87" i="65"/>
  <c r="V87" i="65" s="1"/>
  <c r="T83" i="65"/>
  <c r="V83" i="65" s="1"/>
  <c r="P66" i="55"/>
  <c r="L6" i="60"/>
  <c r="Q65" i="55"/>
  <c r="L11" i="60"/>
  <c r="P69" i="55"/>
  <c r="P26" i="55"/>
  <c r="L14" i="59"/>
  <c r="Q66" i="55"/>
  <c r="L6" i="58"/>
  <c r="T53" i="65"/>
  <c r="V53" i="65" s="1"/>
  <c r="P38" i="55"/>
  <c r="W38" i="55"/>
  <c r="W37" i="55"/>
  <c r="Q37" i="55"/>
  <c r="P37" i="55"/>
  <c r="T52" i="65"/>
  <c r="V52" i="65" s="1"/>
  <c r="Q51" i="65"/>
  <c r="L8" i="59"/>
  <c r="W56" i="55"/>
  <c r="L7" i="59"/>
  <c r="Q55" i="55"/>
  <c r="W55" i="55"/>
  <c r="W54" i="55"/>
  <c r="Q54" i="55"/>
  <c r="P53" i="55"/>
  <c r="P41" i="55"/>
  <c r="L9" i="58"/>
  <c r="W41" i="55"/>
  <c r="T56" i="65"/>
  <c r="V56" i="65" s="1"/>
  <c r="T55" i="65"/>
  <c r="V55" i="65" s="1"/>
  <c r="W40" i="55"/>
  <c r="P40" i="55"/>
  <c r="P25" i="55"/>
  <c r="L18" i="57"/>
  <c r="L6" i="59"/>
  <c r="E22" i="61"/>
  <c r="P34" i="55"/>
  <c r="L12" i="57"/>
  <c r="Q25" i="55"/>
  <c r="P75" i="55"/>
  <c r="L7" i="60"/>
  <c r="Q30" i="55"/>
  <c r="P18" i="55"/>
  <c r="Q73" i="55"/>
  <c r="P32" i="55"/>
  <c r="L16" i="56"/>
  <c r="L8" i="56"/>
  <c r="P30" i="55"/>
  <c r="Q69" i="55"/>
  <c r="Q61" i="55"/>
  <c r="L5" i="57"/>
  <c r="T38" i="65"/>
  <c r="V38" i="65" s="1"/>
  <c r="L8" i="57"/>
  <c r="Q24" i="55"/>
  <c r="P24" i="55"/>
  <c r="W23" i="55"/>
  <c r="L7" i="57"/>
  <c r="T36" i="65"/>
  <c r="V36" i="65" s="1"/>
  <c r="Q22" i="55"/>
  <c r="T35" i="65"/>
  <c r="V35" i="65" s="1"/>
  <c r="P21" i="55"/>
  <c r="W21" i="55"/>
  <c r="Q21" i="55"/>
  <c r="L19" i="56"/>
  <c r="T32" i="65"/>
  <c r="V32" i="65" s="1"/>
  <c r="L18" i="56"/>
  <c r="T30" i="65"/>
  <c r="V30" i="65" s="1"/>
  <c r="P17" i="55"/>
  <c r="P16" i="55"/>
  <c r="T29" i="65"/>
  <c r="V29" i="65" s="1"/>
  <c r="W16" i="55"/>
  <c r="P15" i="55"/>
  <c r="T28" i="65"/>
  <c r="V28" i="65" s="1"/>
  <c r="P14" i="55"/>
  <c r="L14" i="56"/>
  <c r="T27" i="65"/>
  <c r="V27" i="65" s="1"/>
  <c r="Q13" i="55"/>
  <c r="T26" i="65"/>
  <c r="V26" i="65" s="1"/>
  <c r="L13" i="60"/>
  <c r="T86" i="65"/>
  <c r="V86" i="65" s="1"/>
  <c r="P63" i="55"/>
  <c r="P73" i="55"/>
  <c r="T90" i="65"/>
  <c r="V90" i="65" s="1"/>
  <c r="D23" i="61"/>
  <c r="D21" i="61"/>
  <c r="D18" i="61"/>
  <c r="D16" i="61"/>
  <c r="D13" i="61"/>
  <c r="L12" i="56"/>
  <c r="L11" i="56"/>
  <c r="W9" i="55"/>
  <c r="L9" i="56"/>
  <c r="Q9" i="55"/>
  <c r="P9" i="55"/>
  <c r="P8" i="55"/>
  <c r="W8" i="55"/>
  <c r="T21" i="65"/>
  <c r="V21" i="65" s="1"/>
  <c r="Q7" i="55"/>
  <c r="T20" i="65"/>
  <c r="V20" i="65" s="1"/>
  <c r="D8" i="62"/>
  <c r="D17" i="66" s="1"/>
  <c r="L14" i="60"/>
  <c r="W73" i="55"/>
  <c r="P74" i="55"/>
  <c r="L10" i="60"/>
  <c r="P70" i="55"/>
  <c r="Q71" i="55"/>
  <c r="E10" i="62"/>
  <c r="E19" i="66" s="1"/>
  <c r="L9" i="59"/>
  <c r="P62" i="55"/>
  <c r="Q59" i="55"/>
  <c r="Q63" i="55"/>
  <c r="L15" i="59"/>
  <c r="T75" i="65"/>
  <c r="V75" i="65" s="1"/>
  <c r="Q38" i="65" s="1"/>
  <c r="P59" i="55"/>
  <c r="L11" i="59"/>
  <c r="P58" i="55"/>
  <c r="Q77" i="65"/>
  <c r="S17" i="65"/>
  <c r="R8" i="65"/>
  <c r="T84" i="65"/>
  <c r="V84" i="65" s="1"/>
  <c r="D10" i="62"/>
  <c r="D19" i="66" s="1"/>
  <c r="T77" i="65"/>
  <c r="V77" i="65" s="1"/>
  <c r="Q36" i="65" s="1"/>
  <c r="P54" i="55"/>
  <c r="E23" i="61"/>
  <c r="L10" i="59"/>
  <c r="W58" i="55"/>
  <c r="L5" i="59"/>
  <c r="Q58" i="55"/>
  <c r="P61" i="55"/>
  <c r="W61" i="55"/>
  <c r="L13" i="59"/>
  <c r="Q53" i="55"/>
  <c r="L18" i="58"/>
  <c r="L10" i="58"/>
  <c r="W50" i="55"/>
  <c r="P50" i="55"/>
  <c r="L20" i="58"/>
  <c r="E18" i="61"/>
  <c r="W42" i="55"/>
  <c r="E8" i="62"/>
  <c r="E17" i="66" s="1"/>
  <c r="Q50" i="55"/>
  <c r="Q42" i="55"/>
  <c r="P36" i="55"/>
  <c r="E7" i="62"/>
  <c r="E16" i="66" s="1"/>
  <c r="L19" i="57"/>
  <c r="W35" i="55"/>
  <c r="D7" i="62"/>
  <c r="D16" i="66" s="1"/>
  <c r="F7" i="62"/>
  <c r="F16" i="66" s="1"/>
  <c r="Q48" i="66"/>
  <c r="E13" i="61"/>
  <c r="Q57" i="65"/>
  <c r="W28" i="55"/>
  <c r="Q26" i="55"/>
  <c r="D6" i="62"/>
  <c r="D15" i="66" s="1"/>
  <c r="Q18" i="55"/>
  <c r="W10" i="55"/>
  <c r="P7" i="55"/>
  <c r="P10" i="55"/>
  <c r="L15" i="56"/>
  <c r="W18" i="55"/>
  <c r="E6" i="61"/>
  <c r="Q53" i="65"/>
  <c r="E6" i="62"/>
  <c r="E15" i="66" s="1"/>
  <c r="Q50" i="65"/>
  <c r="N25" i="65" s="1"/>
  <c r="L20" i="56"/>
  <c r="F6" i="62"/>
  <c r="F15" i="66" s="1"/>
  <c r="L7" i="56"/>
  <c r="T31" i="65"/>
  <c r="V31" i="65" s="1"/>
  <c r="Q12" i="55"/>
  <c r="P20" i="55"/>
  <c r="W76" i="55"/>
  <c r="W75" i="55"/>
  <c r="T41" i="65"/>
  <c r="V41" i="65" s="1"/>
  <c r="N51" i="66"/>
  <c r="W67" i="55"/>
  <c r="P71" i="55"/>
  <c r="P57" i="55"/>
  <c r="P22" i="55"/>
  <c r="P12" i="55"/>
  <c r="W20" i="55"/>
  <c r="P68" i="55"/>
  <c r="Q10" i="55"/>
  <c r="Q51" i="55"/>
  <c r="E7" i="61"/>
  <c r="Q74" i="55"/>
  <c r="T59" i="65"/>
  <c r="V59" i="65" s="1"/>
  <c r="T58" i="65"/>
  <c r="V58" i="65" s="1"/>
  <c r="T25" i="65"/>
  <c r="V25" i="65" s="1"/>
  <c r="Q51" i="66"/>
  <c r="T51" i="66" s="1"/>
  <c r="P55" i="55"/>
  <c r="P33" i="55"/>
  <c r="P11" i="55"/>
  <c r="Q67" i="55"/>
  <c r="Q52" i="55"/>
  <c r="Q20" i="55"/>
  <c r="D27" i="61"/>
  <c r="P65" i="55"/>
  <c r="D22" i="61"/>
  <c r="D19" i="61"/>
  <c r="D17" i="61"/>
  <c r="D12" i="61"/>
  <c r="D7" i="61"/>
  <c r="L10" i="56"/>
  <c r="L5" i="60"/>
  <c r="E25" i="61"/>
  <c r="L17" i="56"/>
  <c r="E26" i="61"/>
  <c r="L11" i="57"/>
  <c r="E27" i="61"/>
  <c r="W68" i="55"/>
  <c r="T67" i="65"/>
  <c r="V67" i="65" s="1"/>
  <c r="P60" i="65"/>
  <c r="N49" i="66"/>
  <c r="W11" i="55"/>
  <c r="P67" i="55"/>
  <c r="P44" i="55"/>
  <c r="Q57" i="55"/>
  <c r="Q40" i="55"/>
  <c r="Q8" i="55"/>
  <c r="L10" i="57"/>
  <c r="L19" i="58"/>
  <c r="L16" i="60"/>
  <c r="T50" i="65"/>
  <c r="V50" i="65" s="1"/>
  <c r="Q49" i="66"/>
  <c r="Q28" i="55"/>
  <c r="Q17" i="55"/>
  <c r="D11" i="61"/>
  <c r="T42" i="65"/>
  <c r="V42" i="65" s="1"/>
  <c r="P13" i="55"/>
  <c r="Q11" i="55"/>
  <c r="L11" i="58"/>
  <c r="E21" i="61"/>
  <c r="T24" i="65"/>
  <c r="V24" i="65" s="1"/>
  <c r="P52" i="55"/>
  <c r="W60" i="55"/>
  <c r="L9" i="60"/>
  <c r="E11" i="61"/>
  <c r="W51" i="55"/>
  <c r="T92" i="65"/>
  <c r="V92" i="65" s="1"/>
  <c r="Q75" i="55"/>
  <c r="P28" i="55"/>
  <c r="Q16" i="55"/>
  <c r="Q62" i="55"/>
  <c r="Q6" i="55"/>
  <c r="E14" i="61"/>
  <c r="Q44" i="55"/>
  <c r="L15" i="60"/>
  <c r="L20" i="57"/>
  <c r="L12" i="58"/>
  <c r="L12" i="59"/>
  <c r="L8" i="60"/>
  <c r="W36" i="55"/>
  <c r="L13" i="56"/>
  <c r="L6" i="57"/>
  <c r="E12" i="61"/>
  <c r="N48" i="66"/>
  <c r="P60" i="55"/>
  <c r="Q36" i="55"/>
  <c r="E8" i="61"/>
  <c r="D8" i="61"/>
  <c r="L6" i="56"/>
  <c r="T19" i="65"/>
  <c r="V19" i="65" s="1"/>
  <c r="P6" i="55"/>
  <c r="D6" i="61"/>
  <c r="W6" i="55"/>
  <c r="Q47" i="66"/>
  <c r="W5" i="55"/>
  <c r="Q5" i="55"/>
  <c r="L5" i="56"/>
  <c r="P5" i="55"/>
  <c r="T18" i="65"/>
  <c r="V18" i="65" s="1"/>
  <c r="R7" i="65"/>
  <c r="AQ8" i="65"/>
  <c r="Q27" i="55"/>
  <c r="P27" i="55"/>
  <c r="P39" i="55"/>
  <c r="E16" i="61"/>
  <c r="Q39" i="55"/>
  <c r="Q68" i="55"/>
  <c r="Q60" i="55"/>
  <c r="Q70" i="65"/>
  <c r="Q69" i="65"/>
  <c r="Q68" i="65"/>
  <c r="E9" i="62"/>
  <c r="E18" i="66" s="1"/>
  <c r="F10" i="62"/>
  <c r="F19" i="66" s="1"/>
  <c r="Q31" i="55"/>
  <c r="P31" i="55"/>
  <c r="Q64" i="55"/>
  <c r="P64" i="55"/>
  <c r="Q35" i="55"/>
  <c r="P35" i="55"/>
  <c r="AR6" i="65"/>
  <c r="P72" i="65"/>
  <c r="Q52" i="65"/>
  <c r="Q65" i="65"/>
  <c r="Q63" i="65"/>
  <c r="E17" i="61"/>
  <c r="Q43" i="55"/>
  <c r="P43" i="55"/>
  <c r="Q64" i="65"/>
  <c r="F8" i="62"/>
  <c r="F17" i="66" s="1"/>
  <c r="E9" i="61"/>
  <c r="Q19" i="55"/>
  <c r="P19" i="55"/>
  <c r="Q72" i="55"/>
  <c r="T89" i="65"/>
  <c r="V89" i="65" s="1"/>
  <c r="Q71" i="65"/>
  <c r="Q59" i="65"/>
  <c r="F9" i="62"/>
  <c r="F18" i="66" s="1"/>
  <c r="P54" i="65"/>
  <c r="S34" i="65"/>
  <c r="Q76" i="65"/>
  <c r="Q75" i="65"/>
  <c r="Q74" i="65"/>
  <c r="Q58" i="65"/>
  <c r="D9" i="62"/>
  <c r="D18" i="66" s="1"/>
  <c r="Q76" i="55"/>
  <c r="P76" i="55"/>
  <c r="U7" i="65"/>
  <c r="T8" i="65"/>
  <c r="S9" i="65"/>
  <c r="U9" i="65"/>
  <c r="Q56" i="55"/>
  <c r="P56" i="55"/>
  <c r="N50" i="66"/>
  <c r="Q23" i="55"/>
  <c r="P23" i="55"/>
  <c r="D26" i="61"/>
  <c r="T82" i="65"/>
  <c r="V82" i="65" s="1"/>
  <c r="Q15" i="55"/>
  <c r="Q62" i="65"/>
  <c r="P51" i="55"/>
  <c r="Q14" i="55"/>
  <c r="E19" i="61"/>
  <c r="I5" i="61"/>
  <c r="Q56" i="65"/>
  <c r="Q50" i="66"/>
  <c r="N47" i="66"/>
  <c r="W53" i="55"/>
  <c r="D25" i="61"/>
  <c r="W65" i="55"/>
  <c r="Q25" i="65" l="1"/>
  <c r="T49" i="66"/>
  <c r="N27" i="65"/>
  <c r="N26" i="65"/>
  <c r="N28" i="65"/>
  <c r="Q24" i="65"/>
  <c r="G9" i="62"/>
  <c r="H18" i="66" s="1"/>
  <c r="G8" i="62"/>
  <c r="I8" i="62" s="1"/>
  <c r="Q27" i="65"/>
  <c r="Q37" i="65"/>
  <c r="Q39" i="65"/>
  <c r="G6" i="62"/>
  <c r="G7" i="62"/>
  <c r="Q31" i="65"/>
  <c r="T48" i="66"/>
  <c r="Q30" i="65"/>
  <c r="Q26" i="65"/>
  <c r="Q18" i="65"/>
  <c r="Q33" i="65"/>
  <c r="Q32" i="65"/>
  <c r="T47" i="66"/>
  <c r="Z13" i="55"/>
  <c r="AB13" i="55" s="1"/>
  <c r="Q21" i="65"/>
  <c r="Q19" i="65"/>
  <c r="N19" i="65" s="1"/>
  <c r="Q20" i="65"/>
  <c r="T50" i="66"/>
  <c r="Q42" i="65"/>
  <c r="Q45" i="65"/>
  <c r="Q44" i="65"/>
  <c r="Q43" i="65"/>
  <c r="AO19" i="63"/>
  <c r="AO8" i="63"/>
  <c r="AO9" i="63"/>
  <c r="AO18" i="63"/>
  <c r="AO10" i="63"/>
  <c r="AO17" i="63"/>
  <c r="AO12" i="63"/>
  <c r="AO14" i="63"/>
  <c r="AO13" i="63"/>
  <c r="AO11" i="63"/>
  <c r="AO15" i="63"/>
  <c r="AO16" i="63"/>
  <c r="Z6" i="55"/>
  <c r="AF13" i="63"/>
  <c r="AF8" i="63"/>
  <c r="AF12" i="63"/>
  <c r="AF17" i="63"/>
  <c r="AF9" i="63"/>
  <c r="AF10" i="63"/>
  <c r="AF11" i="63"/>
  <c r="AF16" i="63"/>
  <c r="AF15" i="63"/>
  <c r="AF18" i="63"/>
  <c r="AF22" i="63"/>
  <c r="AF23" i="63"/>
  <c r="AF19" i="63"/>
  <c r="AF21" i="63"/>
  <c r="AF14" i="63"/>
  <c r="AF20" i="63"/>
  <c r="T10" i="65"/>
  <c r="U10" i="65"/>
  <c r="S10" i="65"/>
  <c r="Z15" i="55"/>
  <c r="AX8" i="63"/>
  <c r="AX14" i="63"/>
  <c r="AX10" i="63"/>
  <c r="AX19" i="63"/>
  <c r="AX12" i="63"/>
  <c r="AX11" i="63"/>
  <c r="AX15" i="63"/>
  <c r="AX18" i="63"/>
  <c r="AX9" i="63"/>
  <c r="AX17" i="63"/>
  <c r="AX13" i="63"/>
  <c r="AX16" i="63"/>
  <c r="Z16" i="55"/>
  <c r="G10" i="62"/>
  <c r="X12" i="67" s="1"/>
  <c r="Y12" i="67" s="1"/>
  <c r="W20" i="63"/>
  <c r="W17" i="63"/>
  <c r="W10" i="63"/>
  <c r="W16" i="63"/>
  <c r="W13" i="63"/>
  <c r="W22" i="63"/>
  <c r="W14" i="63"/>
  <c r="W23" i="63"/>
  <c r="W21" i="63"/>
  <c r="W19" i="63"/>
  <c r="W11" i="63"/>
  <c r="W8" i="63"/>
  <c r="W15" i="63"/>
  <c r="W9" i="63"/>
  <c r="W18" i="63"/>
  <c r="W12" i="63"/>
  <c r="Z14" i="55"/>
  <c r="Z17" i="55"/>
  <c r="N9" i="63"/>
  <c r="N13" i="63"/>
  <c r="Z7" i="55"/>
  <c r="N8" i="63"/>
  <c r="Z8" i="55"/>
  <c r="Z5" i="55"/>
  <c r="N11" i="63"/>
  <c r="N10" i="63"/>
  <c r="N22" i="63"/>
  <c r="N18" i="63"/>
  <c r="N21" i="63"/>
  <c r="N12" i="63"/>
  <c r="N15" i="63"/>
  <c r="N17" i="63"/>
  <c r="N19" i="63"/>
  <c r="N20" i="63"/>
  <c r="N16" i="63"/>
  <c r="N23" i="63"/>
  <c r="N14" i="63"/>
  <c r="Z9" i="55"/>
  <c r="M14" i="65"/>
  <c r="P11" i="65"/>
  <c r="M13" i="65"/>
  <c r="N11" i="65"/>
  <c r="O13" i="65"/>
  <c r="O12" i="65"/>
  <c r="N13" i="65"/>
  <c r="P12" i="65"/>
  <c r="P14" i="65"/>
  <c r="O11" i="65"/>
  <c r="M11" i="65"/>
  <c r="M12" i="65"/>
  <c r="N14" i="65"/>
  <c r="N12" i="65"/>
  <c r="O14" i="65"/>
  <c r="P13" i="65"/>
  <c r="H17" i="66" l="1"/>
  <c r="N18" i="65"/>
  <c r="H16" i="66"/>
  <c r="N21" i="65"/>
  <c r="N20" i="65"/>
  <c r="H15" i="66"/>
  <c r="I9" i="62"/>
  <c r="G18" i="66" s="1"/>
  <c r="I7" i="62"/>
  <c r="I6" i="62"/>
  <c r="G15" i="66" s="1"/>
  <c r="AC13" i="55"/>
  <c r="D22" i="62" s="1"/>
  <c r="D33" i="66" s="1"/>
  <c r="AE13" i="55"/>
  <c r="H22" i="62" s="1"/>
  <c r="G33" i="66" s="1"/>
  <c r="AD13" i="55"/>
  <c r="E22" i="62" s="1"/>
  <c r="E33" i="66" s="1"/>
  <c r="AA13" i="55"/>
  <c r="C22" i="62" s="1"/>
  <c r="C33" i="66" s="1"/>
  <c r="AF13" i="55"/>
  <c r="I22" i="62" s="1"/>
  <c r="H33" i="66" s="1"/>
  <c r="O9" i="63"/>
  <c r="S9" i="63"/>
  <c r="Q9" i="63"/>
  <c r="P9" i="63"/>
  <c r="T9" i="63"/>
  <c r="R9" i="63"/>
  <c r="BC12" i="63"/>
  <c r="BD12" i="63"/>
  <c r="BA12" i="63"/>
  <c r="BB12" i="63"/>
  <c r="AY12" i="63"/>
  <c r="AZ12" i="63"/>
  <c r="AG22" i="63"/>
  <c r="AI22" i="63"/>
  <c r="AH22" i="63"/>
  <c r="AL22" i="63"/>
  <c r="AK22" i="63"/>
  <c r="AJ22" i="63"/>
  <c r="AG12" i="63"/>
  <c r="AH12" i="63"/>
  <c r="AI12" i="63"/>
  <c r="AJ12" i="63"/>
  <c r="AK12" i="63"/>
  <c r="AL12" i="63"/>
  <c r="AS10" i="63"/>
  <c r="AP10" i="63"/>
  <c r="AT10" i="63"/>
  <c r="AQ10" i="63"/>
  <c r="AU10" i="63"/>
  <c r="AR10" i="63"/>
  <c r="T19" i="63"/>
  <c r="S19" i="63"/>
  <c r="O19" i="63"/>
  <c r="R19" i="63"/>
  <c r="Q19" i="63"/>
  <c r="P19" i="63"/>
  <c r="AE5" i="55"/>
  <c r="H14" i="62" s="1"/>
  <c r="G24" i="66" s="1"/>
  <c r="AF5" i="55"/>
  <c r="I14" i="62" s="1"/>
  <c r="H24" i="66" s="1"/>
  <c r="AA5" i="55"/>
  <c r="C14" i="62" s="1"/>
  <c r="C24" i="66" s="1"/>
  <c r="AB5" i="55"/>
  <c r="AC5" i="55"/>
  <c r="AD5" i="55"/>
  <c r="E14" i="62" s="1"/>
  <c r="E24" i="66" s="1"/>
  <c r="I10" i="62"/>
  <c r="H19" i="66"/>
  <c r="BD16" i="63"/>
  <c r="BB16" i="63"/>
  <c r="BC16" i="63"/>
  <c r="AZ16" i="63"/>
  <c r="BA16" i="63"/>
  <c r="AY16" i="63"/>
  <c r="BC19" i="63"/>
  <c r="BD19" i="63"/>
  <c r="BB19" i="63"/>
  <c r="AZ19" i="63"/>
  <c r="AY19" i="63"/>
  <c r="BA19" i="63"/>
  <c r="G17" i="66"/>
  <c r="V49" i="66"/>
  <c r="AG18" i="63"/>
  <c r="AJ18" i="63"/>
  <c r="AI18" i="63"/>
  <c r="AL18" i="63"/>
  <c r="AH18" i="63"/>
  <c r="AK18" i="63"/>
  <c r="AH8" i="63"/>
  <c r="AE7" i="63" s="1"/>
  <c r="AG8" i="63"/>
  <c r="AK8" i="63"/>
  <c r="AL8" i="63"/>
  <c r="AJ8" i="63"/>
  <c r="AI8" i="63"/>
  <c r="AP16" i="63"/>
  <c r="AQ16" i="63"/>
  <c r="AR16" i="63"/>
  <c r="AS16" i="63"/>
  <c r="AT16" i="63"/>
  <c r="AU16" i="63"/>
  <c r="AQ18" i="63"/>
  <c r="AU18" i="63"/>
  <c r="AP18" i="63"/>
  <c r="AT18" i="63"/>
  <c r="AS18" i="63"/>
  <c r="AR18" i="63"/>
  <c r="O10" i="63"/>
  <c r="P10" i="63"/>
  <c r="Q10" i="63"/>
  <c r="R10" i="63"/>
  <c r="S10" i="63"/>
  <c r="T10" i="63"/>
  <c r="AC20" i="63"/>
  <c r="AA20" i="63"/>
  <c r="Y20" i="63"/>
  <c r="AB20" i="63"/>
  <c r="Z20" i="63"/>
  <c r="X20" i="63"/>
  <c r="P15" i="63"/>
  <c r="Q15" i="63"/>
  <c r="O15" i="63"/>
  <c r="R15" i="63"/>
  <c r="S15" i="63"/>
  <c r="T15" i="63"/>
  <c r="AC8" i="55"/>
  <c r="AA8" i="55"/>
  <c r="C17" i="62" s="1"/>
  <c r="C27" i="66" s="1"/>
  <c r="AE8" i="55"/>
  <c r="H17" i="62" s="1"/>
  <c r="G27" i="66" s="1"/>
  <c r="AD8" i="55"/>
  <c r="E17" i="62" s="1"/>
  <c r="E27" i="66" s="1"/>
  <c r="AB8" i="55"/>
  <c r="AF8" i="55"/>
  <c r="I17" i="62" s="1"/>
  <c r="H27" i="66" s="1"/>
  <c r="AC18" i="63"/>
  <c r="AB18" i="63"/>
  <c r="AA18" i="63"/>
  <c r="Y18" i="63"/>
  <c r="X18" i="63"/>
  <c r="Z18" i="63"/>
  <c r="Z14" i="63"/>
  <c r="X14" i="63"/>
  <c r="AC14" i="63"/>
  <c r="AA14" i="63"/>
  <c r="AB14" i="63"/>
  <c r="Y14" i="63"/>
  <c r="AZ13" i="63"/>
  <c r="BB13" i="63"/>
  <c r="BC13" i="63"/>
  <c r="AY13" i="63"/>
  <c r="BD13" i="63"/>
  <c r="BA13" i="63"/>
  <c r="BC10" i="63"/>
  <c r="BB10" i="63"/>
  <c r="BD10" i="63"/>
  <c r="AZ10" i="63"/>
  <c r="BA10" i="63"/>
  <c r="AY10" i="63"/>
  <c r="AL15" i="63"/>
  <c r="AG15" i="63"/>
  <c r="AH15" i="63"/>
  <c r="AI15" i="63"/>
  <c r="AJ15" i="63"/>
  <c r="AK15" i="63"/>
  <c r="AK13" i="63"/>
  <c r="AL13" i="63"/>
  <c r="AI13" i="63"/>
  <c r="AG13" i="63"/>
  <c r="AJ13" i="63"/>
  <c r="AH13" i="63"/>
  <c r="AQ15" i="63"/>
  <c r="AR15" i="63"/>
  <c r="AS15" i="63"/>
  <c r="AT15" i="63"/>
  <c r="AU15" i="63"/>
  <c r="AP15" i="63"/>
  <c r="AP9" i="63"/>
  <c r="AQ9" i="63"/>
  <c r="AU9" i="63"/>
  <c r="AT9" i="63"/>
  <c r="AS9" i="63"/>
  <c r="AR9" i="63"/>
  <c r="O11" i="63"/>
  <c r="P11" i="63"/>
  <c r="Q11" i="63"/>
  <c r="R11" i="63"/>
  <c r="S11" i="63"/>
  <c r="T11" i="63"/>
  <c r="AE9" i="55"/>
  <c r="H18" i="62" s="1"/>
  <c r="G28" i="66" s="1"/>
  <c r="AD9" i="55"/>
  <c r="E18" i="62" s="1"/>
  <c r="E28" i="66" s="1"/>
  <c r="AC9" i="55"/>
  <c r="AA9" i="55"/>
  <c r="C18" i="62" s="1"/>
  <c r="C28" i="66" s="1"/>
  <c r="AB9" i="55"/>
  <c r="AF9" i="55"/>
  <c r="I18" i="62" s="1"/>
  <c r="H28" i="66" s="1"/>
  <c r="P12" i="63"/>
  <c r="Q12" i="63"/>
  <c r="R12" i="63"/>
  <c r="S12" i="63"/>
  <c r="T12" i="63"/>
  <c r="O12" i="63"/>
  <c r="P8" i="63"/>
  <c r="E11" i="63" s="1"/>
  <c r="Q8" i="63"/>
  <c r="O8" i="63"/>
  <c r="T8" i="63"/>
  <c r="S8" i="63"/>
  <c r="R8" i="63"/>
  <c r="AB9" i="63"/>
  <c r="AA9" i="63"/>
  <c r="AC9" i="63"/>
  <c r="Z9" i="63"/>
  <c r="Y9" i="63"/>
  <c r="X9" i="63"/>
  <c r="AC22" i="63"/>
  <c r="Y22" i="63"/>
  <c r="AA22" i="63"/>
  <c r="Z22" i="63"/>
  <c r="AB22" i="63"/>
  <c r="X22" i="63"/>
  <c r="AD16" i="55"/>
  <c r="E25" i="62" s="1"/>
  <c r="E36" i="66" s="1"/>
  <c r="AA16" i="55"/>
  <c r="C25" i="62" s="1"/>
  <c r="C36" i="66" s="1"/>
  <c r="AF16" i="55"/>
  <c r="I25" i="62" s="1"/>
  <c r="H36" i="66" s="1"/>
  <c r="AC16" i="55"/>
  <c r="AE16" i="55"/>
  <c r="H25" i="62" s="1"/>
  <c r="G36" i="66" s="1"/>
  <c r="AB16" i="55"/>
  <c r="BC17" i="63"/>
  <c r="AZ17" i="63"/>
  <c r="BB17" i="63"/>
  <c r="BD17" i="63"/>
  <c r="AY17" i="63"/>
  <c r="BA17" i="63"/>
  <c r="BD14" i="63"/>
  <c r="AZ14" i="63"/>
  <c r="BB14" i="63"/>
  <c r="BA14" i="63"/>
  <c r="BC14" i="63"/>
  <c r="AY14" i="63"/>
  <c r="AG20" i="63"/>
  <c r="AH20" i="63"/>
  <c r="AI20" i="63"/>
  <c r="AJ20" i="63"/>
  <c r="AK20" i="63"/>
  <c r="AL20" i="63"/>
  <c r="AG16" i="63"/>
  <c r="AH16" i="63"/>
  <c r="AI16" i="63"/>
  <c r="AJ16" i="63"/>
  <c r="AK16" i="63"/>
  <c r="AL16" i="63"/>
  <c r="AR11" i="63"/>
  <c r="AS11" i="63"/>
  <c r="AT11" i="63"/>
  <c r="AU11" i="63"/>
  <c r="AP11" i="63"/>
  <c r="AQ11" i="63"/>
  <c r="AQ8" i="63"/>
  <c r="AN7" i="63" s="1"/>
  <c r="AT8" i="63"/>
  <c r="AS8" i="63"/>
  <c r="AR8" i="63"/>
  <c r="AP8" i="63"/>
  <c r="AU8" i="63"/>
  <c r="R20" i="63"/>
  <c r="Q20" i="63"/>
  <c r="S20" i="63"/>
  <c r="T20" i="63"/>
  <c r="P20" i="63"/>
  <c r="O20" i="63"/>
  <c r="P17" i="63"/>
  <c r="Q17" i="63"/>
  <c r="R17" i="63"/>
  <c r="O17" i="63"/>
  <c r="S17" i="63"/>
  <c r="T17" i="63"/>
  <c r="O14" i="63"/>
  <c r="S14" i="63"/>
  <c r="T14" i="63"/>
  <c r="P14" i="63"/>
  <c r="Q14" i="63"/>
  <c r="R14" i="63"/>
  <c r="AD17" i="55"/>
  <c r="E26" i="62" s="1"/>
  <c r="E37" i="66" s="1"/>
  <c r="AB17" i="55"/>
  <c r="AA17" i="55"/>
  <c r="C26" i="62" s="1"/>
  <c r="C37" i="66" s="1"/>
  <c r="AF17" i="55"/>
  <c r="I26" i="62" s="1"/>
  <c r="H37" i="66" s="1"/>
  <c r="AC17" i="55"/>
  <c r="AE17" i="55"/>
  <c r="H26" i="62" s="1"/>
  <c r="G37" i="66" s="1"/>
  <c r="AA15" i="63"/>
  <c r="AB15" i="63"/>
  <c r="Z15" i="63"/>
  <c r="AC15" i="63"/>
  <c r="X15" i="63"/>
  <c r="Y15" i="63"/>
  <c r="AA13" i="63"/>
  <c r="AC13" i="63"/>
  <c r="AB13" i="63"/>
  <c r="Y13" i="63"/>
  <c r="X13" i="63"/>
  <c r="Z13" i="63"/>
  <c r="AZ9" i="63"/>
  <c r="AY9" i="63"/>
  <c r="BD9" i="63"/>
  <c r="BA9" i="63"/>
  <c r="BC9" i="63"/>
  <c r="BB9" i="63"/>
  <c r="BC8" i="63"/>
  <c r="BB8" i="63"/>
  <c r="BA8" i="63"/>
  <c r="BD8" i="63"/>
  <c r="AZ8" i="63"/>
  <c r="AW7" i="63" s="1"/>
  <c r="AY8" i="63"/>
  <c r="AK14" i="63"/>
  <c r="AG14" i="63"/>
  <c r="AL14" i="63"/>
  <c r="AH14" i="63"/>
  <c r="AI14" i="63"/>
  <c r="AJ14" i="63"/>
  <c r="AG11" i="63"/>
  <c r="AH11" i="63"/>
  <c r="AI11" i="63"/>
  <c r="AJ11" i="63"/>
  <c r="AK11" i="63"/>
  <c r="AL11" i="63"/>
  <c r="AB6" i="55"/>
  <c r="AD6" i="55"/>
  <c r="E15" i="62" s="1"/>
  <c r="E25" i="66" s="1"/>
  <c r="AC6" i="55"/>
  <c r="AF6" i="55"/>
  <c r="I15" i="62" s="1"/>
  <c r="H25" i="66" s="1"/>
  <c r="AE6" i="55"/>
  <c r="H15" i="62" s="1"/>
  <c r="G25" i="66" s="1"/>
  <c r="AA6" i="55"/>
  <c r="C15" i="62" s="1"/>
  <c r="C25" i="66" s="1"/>
  <c r="D41" i="66"/>
  <c r="AP13" i="63"/>
  <c r="AS13" i="63"/>
  <c r="AR13" i="63"/>
  <c r="AU13" i="63"/>
  <c r="AT13" i="63"/>
  <c r="AQ13" i="63"/>
  <c r="AT19" i="63"/>
  <c r="AR19" i="63"/>
  <c r="AU19" i="63"/>
  <c r="AS19" i="63"/>
  <c r="AQ19" i="63"/>
  <c r="AP19" i="63"/>
  <c r="AB23" i="63"/>
  <c r="Y23" i="63"/>
  <c r="AA23" i="63"/>
  <c r="AC23" i="63"/>
  <c r="Z23" i="63"/>
  <c r="X23" i="63"/>
  <c r="AF7" i="55"/>
  <c r="I16" i="62" s="1"/>
  <c r="H26" i="66" s="1"/>
  <c r="AA7" i="55"/>
  <c r="C16" i="62" s="1"/>
  <c r="C26" i="66" s="1"/>
  <c r="AE7" i="55"/>
  <c r="H16" i="62" s="1"/>
  <c r="G26" i="66" s="1"/>
  <c r="AC7" i="55"/>
  <c r="AD7" i="55"/>
  <c r="E16" i="62" s="1"/>
  <c r="E26" i="66" s="1"/>
  <c r="AB7" i="55"/>
  <c r="AC8" i="63"/>
  <c r="AA8" i="63"/>
  <c r="X8" i="63"/>
  <c r="AB8" i="63"/>
  <c r="Y8" i="63"/>
  <c r="V7" i="63" s="1"/>
  <c r="Z8" i="63"/>
  <c r="AC16" i="63"/>
  <c r="AA16" i="63"/>
  <c r="Z16" i="63"/>
  <c r="AB16" i="63"/>
  <c r="Y16" i="63"/>
  <c r="X16" i="63"/>
  <c r="BB18" i="63"/>
  <c r="BC18" i="63"/>
  <c r="AZ18" i="63"/>
  <c r="AY18" i="63"/>
  <c r="BD18" i="63"/>
  <c r="BA18" i="63"/>
  <c r="AF15" i="55"/>
  <c r="I24" i="62" s="1"/>
  <c r="H35" i="66" s="1"/>
  <c r="AE15" i="55"/>
  <c r="H24" i="62" s="1"/>
  <c r="G35" i="66" s="1"/>
  <c r="AB15" i="55"/>
  <c r="AD15" i="55"/>
  <c r="E24" i="62" s="1"/>
  <c r="E35" i="66" s="1"/>
  <c r="AC15" i="55"/>
  <c r="AA15" i="55"/>
  <c r="C24" i="62" s="1"/>
  <c r="C35" i="66" s="1"/>
  <c r="AH21" i="63"/>
  <c r="AI21" i="63"/>
  <c r="AJ21" i="63"/>
  <c r="AK21" i="63"/>
  <c r="AL21" i="63"/>
  <c r="AG21" i="63"/>
  <c r="AL10" i="63"/>
  <c r="AI10" i="63"/>
  <c r="AG10" i="63"/>
  <c r="AJ10" i="63"/>
  <c r="AH10" i="63"/>
  <c r="AK10" i="63"/>
  <c r="AR14" i="63"/>
  <c r="AS14" i="63"/>
  <c r="AT14" i="63"/>
  <c r="AP14" i="63"/>
  <c r="AU14" i="63"/>
  <c r="AQ14" i="63"/>
  <c r="AA14" i="55"/>
  <c r="C23" i="62" s="1"/>
  <c r="C34" i="66" s="1"/>
  <c r="AC14" i="55"/>
  <c r="AD14" i="55"/>
  <c r="E23" i="62" s="1"/>
  <c r="E34" i="66" s="1"/>
  <c r="AE14" i="55"/>
  <c r="H23" i="62" s="1"/>
  <c r="G34" i="66" s="1"/>
  <c r="AB14" i="55"/>
  <c r="AF14" i="55"/>
  <c r="I23" i="62" s="1"/>
  <c r="H34" i="66" s="1"/>
  <c r="AB21" i="63"/>
  <c r="AA21" i="63"/>
  <c r="AC21" i="63"/>
  <c r="Y21" i="63"/>
  <c r="Z21" i="63"/>
  <c r="X21" i="63"/>
  <c r="AB12" i="63"/>
  <c r="AA12" i="63"/>
  <c r="X12" i="63"/>
  <c r="AC12" i="63"/>
  <c r="Y12" i="63"/>
  <c r="Z12" i="63"/>
  <c r="O21" i="63"/>
  <c r="P21" i="63"/>
  <c r="Q21" i="63"/>
  <c r="R21" i="63"/>
  <c r="S21" i="63"/>
  <c r="T21" i="63"/>
  <c r="P23" i="63"/>
  <c r="Q23" i="63"/>
  <c r="R23" i="63"/>
  <c r="S23" i="63"/>
  <c r="T23" i="63"/>
  <c r="O23" i="63"/>
  <c r="O18" i="63"/>
  <c r="T18" i="63"/>
  <c r="S18" i="63"/>
  <c r="R18" i="63"/>
  <c r="Q18" i="63"/>
  <c r="P18" i="63"/>
  <c r="P16" i="63"/>
  <c r="R16" i="63"/>
  <c r="O16" i="63"/>
  <c r="S16" i="63"/>
  <c r="Q16" i="63"/>
  <c r="T16" i="63"/>
  <c r="O22" i="63"/>
  <c r="T22" i="63"/>
  <c r="S22" i="63"/>
  <c r="R22" i="63"/>
  <c r="Q22" i="63"/>
  <c r="P22" i="63"/>
  <c r="Q13" i="63"/>
  <c r="S13" i="63"/>
  <c r="P13" i="63"/>
  <c r="O13" i="63"/>
  <c r="R13" i="63"/>
  <c r="T13" i="63"/>
  <c r="AC11" i="63"/>
  <c r="AA11" i="63"/>
  <c r="Z11" i="63"/>
  <c r="AB11" i="63"/>
  <c r="X11" i="63"/>
  <c r="Y11" i="63"/>
  <c r="AC10" i="63"/>
  <c r="AB10" i="63"/>
  <c r="AA10" i="63"/>
  <c r="Y10" i="63"/>
  <c r="Z10" i="63"/>
  <c r="X10" i="63"/>
  <c r="BC15" i="63"/>
  <c r="BA15" i="63"/>
  <c r="BD15" i="63"/>
  <c r="BB15" i="63"/>
  <c r="AY15" i="63"/>
  <c r="AZ15" i="63"/>
  <c r="AL19" i="63"/>
  <c r="AJ19" i="63"/>
  <c r="AG19" i="63"/>
  <c r="AI19" i="63"/>
  <c r="AK19" i="63"/>
  <c r="AH19" i="63"/>
  <c r="AL9" i="63"/>
  <c r="AH9" i="63"/>
  <c r="AG9" i="63"/>
  <c r="AK9" i="63"/>
  <c r="AJ9" i="63"/>
  <c r="AI9" i="63"/>
  <c r="B41" i="66"/>
  <c r="AR12" i="63"/>
  <c r="AS12" i="63"/>
  <c r="AT12" i="63"/>
  <c r="AU12" i="63"/>
  <c r="AP12" i="63"/>
  <c r="AQ12" i="63"/>
  <c r="AB19" i="63"/>
  <c r="Z19" i="63"/>
  <c r="AC19" i="63"/>
  <c r="AA19" i="63"/>
  <c r="Y19" i="63"/>
  <c r="X19" i="63"/>
  <c r="AC17" i="63"/>
  <c r="AB17" i="63"/>
  <c r="AA17" i="63"/>
  <c r="Z17" i="63"/>
  <c r="X17" i="63"/>
  <c r="Y17" i="63"/>
  <c r="BB11" i="63"/>
  <c r="AZ11" i="63"/>
  <c r="BA11" i="63"/>
  <c r="BC11" i="63"/>
  <c r="BD11" i="63"/>
  <c r="AY11" i="63"/>
  <c r="AI23" i="63"/>
  <c r="AJ23" i="63"/>
  <c r="AK23" i="63"/>
  <c r="AL23" i="63"/>
  <c r="AG23" i="63"/>
  <c r="AH23" i="63"/>
  <c r="AG17" i="63"/>
  <c r="AH17" i="63"/>
  <c r="AI17" i="63"/>
  <c r="AJ17" i="63"/>
  <c r="AK17" i="63"/>
  <c r="AL17" i="63"/>
  <c r="AP17" i="63"/>
  <c r="AQ17" i="63"/>
  <c r="AR17" i="63"/>
  <c r="AS17" i="63"/>
  <c r="AT17" i="63"/>
  <c r="AU17" i="63"/>
  <c r="V50" i="66" l="1"/>
  <c r="V48" i="66"/>
  <c r="G16" i="66"/>
  <c r="E8" i="63"/>
  <c r="V47" i="66"/>
  <c r="D23" i="62"/>
  <c r="D34" i="66" s="1"/>
  <c r="D17" i="62"/>
  <c r="D27" i="66" s="1"/>
  <c r="D14" i="62"/>
  <c r="D24" i="66" s="1"/>
  <c r="D15" i="62"/>
  <c r="D25" i="66" s="1"/>
  <c r="D26" i="62"/>
  <c r="D37" i="66" s="1"/>
  <c r="D24" i="62"/>
  <c r="D35" i="66" s="1"/>
  <c r="D25" i="62"/>
  <c r="D36" i="66" s="1"/>
  <c r="C41" i="66"/>
  <c r="C42" i="66"/>
  <c r="D16" i="62"/>
  <c r="D26" i="66" s="1"/>
  <c r="G19" i="66"/>
  <c r="V51" i="66"/>
  <c r="H16" i="63"/>
  <c r="I15" i="63"/>
  <c r="H14" i="63"/>
  <c r="I12" i="63"/>
  <c r="E19" i="63"/>
  <c r="E17" i="63"/>
  <c r="D20" i="63"/>
  <c r="D18" i="63"/>
  <c r="I18" i="63"/>
  <c r="H9" i="63"/>
  <c r="E13" i="63"/>
  <c r="E9" i="63"/>
  <c r="I20" i="63"/>
  <c r="I17" i="63"/>
  <c r="H12" i="63"/>
  <c r="I10" i="63"/>
  <c r="E21" i="63"/>
  <c r="D14" i="63"/>
  <c r="C14" i="63"/>
  <c r="H19" i="63"/>
  <c r="I13" i="63"/>
  <c r="I8" i="63"/>
  <c r="E20" i="63"/>
  <c r="E15" i="63"/>
  <c r="E12" i="63"/>
  <c r="I22" i="63"/>
  <c r="I16" i="63"/>
  <c r="I14" i="63"/>
  <c r="H10" i="63"/>
  <c r="C22" i="63"/>
  <c r="I21" i="63"/>
  <c r="H18" i="63"/>
  <c r="H15" i="63"/>
  <c r="H13" i="63"/>
  <c r="I11" i="63"/>
  <c r="H8" i="63"/>
  <c r="E18" i="63"/>
  <c r="E16" i="63"/>
  <c r="I19" i="63"/>
  <c r="H17" i="63"/>
  <c r="E23" i="63"/>
  <c r="I23" i="63"/>
  <c r="H11" i="63"/>
  <c r="I9" i="63"/>
  <c r="E22" i="63"/>
  <c r="E14" i="63"/>
  <c r="E10" i="63"/>
  <c r="D23" i="63"/>
  <c r="D22" i="63"/>
  <c r="D21" i="63"/>
  <c r="C18" i="63"/>
  <c r="D12" i="63"/>
  <c r="C21" i="63"/>
  <c r="C16" i="63"/>
  <c r="M7" i="63"/>
  <c r="D19" i="63"/>
  <c r="D9" i="63"/>
  <c r="D17" i="63"/>
  <c r="C11" i="63"/>
  <c r="C9" i="63"/>
  <c r="D13" i="63"/>
  <c r="C19" i="63"/>
  <c r="C12" i="63"/>
  <c r="D11" i="63"/>
  <c r="D10" i="63"/>
  <c r="C20" i="63"/>
  <c r="C17" i="63"/>
  <c r="C15" i="63"/>
  <c r="C13" i="63"/>
  <c r="D8" i="63"/>
  <c r="D15" i="63"/>
  <c r="C8" i="63"/>
  <c r="D16" i="63"/>
  <c r="C23" i="63"/>
  <c r="C10" i="63"/>
  <c r="D18" i="62"/>
  <c r="D28" i="66" s="1"/>
</calcChain>
</file>

<file path=xl/sharedStrings.xml><?xml version="1.0" encoding="utf-8"?>
<sst xmlns="http://schemas.openxmlformats.org/spreadsheetml/2006/main" count="1177" uniqueCount="690">
  <si>
    <t>área</t>
  </si>
  <si>
    <t>subárea</t>
  </si>
  <si>
    <t>retroalimentación personalizada</t>
  </si>
  <si>
    <t>estrategia</t>
  </si>
  <si>
    <t>La empresa invierte sólo en marketing y ventas.</t>
  </si>
  <si>
    <t>Sí, sin embargo, no es la prioridad.</t>
  </si>
  <si>
    <t>No, la rotación de empleados es demasiado grande.</t>
  </si>
  <si>
    <t>La empresa sabe quiénes son sus competidores, pero no tiene información sobre ellos.</t>
  </si>
  <si>
    <t>La compañía no tiene registro de proveedores.</t>
  </si>
  <si>
    <t>La compañía no tiene proveedores alternativos.</t>
  </si>
  <si>
    <t>La empresa conoce y utiliza sus clientes como una manera de mejorar.</t>
  </si>
  <si>
    <t>finanzas</t>
  </si>
  <si>
    <t>La empresa cuenta con reservas y las aplica para generar ingresos financieros.</t>
  </si>
  <si>
    <t>La empresa cuenta con un flujo de caja.</t>
  </si>
  <si>
    <t>Hay una separación básica, pero las reglas no son claras para todos.</t>
  </si>
  <si>
    <t>Hay reglas claras de separación, pero los beneficios / facturas se pagan por la empresa (por ejemplo, vivienda).</t>
  </si>
  <si>
    <t>Sí, todos los productos están en un rango de margen estándar de la contribución de la compañía.</t>
  </si>
  <si>
    <t>Sí, sin embargo, no sé cómo me puede ayudar.</t>
  </si>
  <si>
    <t>La empresa no conoce su facturación.</t>
  </si>
  <si>
    <t>mercadeo</t>
  </si>
  <si>
    <t>La empresa no tiene identidad visual.</t>
  </si>
  <si>
    <t>La empresa no realiza ninguna acción para monitorear la satisfacción del cliente.</t>
  </si>
  <si>
    <t>Hay un chat para contactar con los clientes y responder a sus preguntas.</t>
  </si>
  <si>
    <t>La empresa no está presente en Internet (no tiene un sitio web).</t>
  </si>
  <si>
    <t>La empresa cuenta con un sitio web y lo utiliza como un medio de comunicación.</t>
  </si>
  <si>
    <t>No, absolutamente nada.</t>
  </si>
  <si>
    <t>Sí, en las redes sociales.</t>
  </si>
  <si>
    <t>Sí, redes sociales y Google AdWords.</t>
  </si>
  <si>
    <t>No, la empresa no sigue ningún tipo de indicador de rendimiento en línea.</t>
  </si>
  <si>
    <t>Cualquier empresa que quiera estar presente en Internet, debe utilizar herramientas para el seguimiento de rendimiento.</t>
  </si>
  <si>
    <t>Muy bien, ahora el siguiente paso es comenzar a utilizar herramientas más potentes como Google Analytics y otros.</t>
  </si>
  <si>
    <t>Sí, la empresa puede hacer esto.</t>
  </si>
  <si>
    <t>No, nunca invirtió.</t>
  </si>
  <si>
    <t>Sí, pero sin muchos resultados.</t>
  </si>
  <si>
    <t>Sí, con grandes resultados.</t>
  </si>
  <si>
    <t>La empresa mide la satisfacción del cliente y los resultados no son positivos.</t>
  </si>
  <si>
    <t>La empresa mide la satisfacción del cliente y los resultados son positivos.</t>
  </si>
  <si>
    <t>operaciones</t>
  </si>
  <si>
    <t>Utiliza software de servicios de intercambio de datos y de gestión.</t>
  </si>
  <si>
    <t>Sí, hay un estricto control de calidad.</t>
  </si>
  <si>
    <t>No, no hay una estandarización en el control de calidad.</t>
  </si>
  <si>
    <t>Sí, la empresa sigue todas las regulaciones.</t>
  </si>
  <si>
    <t>Sí, la empresa cuenta con un canal de servicio al cliente.</t>
  </si>
  <si>
    <t>No, la empresa subcontrata toda su entrega.</t>
  </si>
  <si>
    <t>No, yo no vendo productos.</t>
  </si>
  <si>
    <t>Reclutamiento y selección</t>
  </si>
  <si>
    <t>Entrenamiento y desarrollo</t>
  </si>
  <si>
    <t>A través de periódicos y medios segmentados.</t>
  </si>
  <si>
    <t>La empresa sólo lleva a cabo la contratación externa.</t>
  </si>
  <si>
    <t>La empresa sólo realiza las contrataciones internas.</t>
  </si>
  <si>
    <t>La empresa no cuenta con un procedimiento de comunicación interna.</t>
  </si>
  <si>
    <t>Hay reuniones, estrategias de refuerzo, valores, metas, resultados y plan de acción.</t>
  </si>
  <si>
    <t>Hay una política de reconocimiento e incentivos, con criterios claros y objetivos definidos.</t>
  </si>
  <si>
    <t>En las redes sociales y sitios de clasificados en línea.</t>
  </si>
  <si>
    <t>La empresa contrata a los empleados con poca experiencia, pero también busca personal con experiencia.</t>
  </si>
  <si>
    <t>Hay correo electrónico y calendario compartido (por ejemplo, Google Calendar) y documentos en la nube (por ejemplo Dropbox).</t>
  </si>
  <si>
    <t>Muy importante</t>
  </si>
  <si>
    <t>Conductual y Herramientas</t>
  </si>
  <si>
    <t>Sí, en las redes sociales, en Google AdWords y a través de la compra de espacios publicitarios en sitios específicos.</t>
  </si>
  <si>
    <t>puntuación actual</t>
  </si>
  <si>
    <t>Puntuación mínima recomendada</t>
  </si>
  <si>
    <t>Se busca marcar</t>
  </si>
  <si>
    <t>respuesta</t>
  </si>
  <si>
    <t>importancia</t>
  </si>
  <si>
    <t>importante</t>
  </si>
  <si>
    <t>inmaterial</t>
  </si>
  <si>
    <t>irrelevante</t>
  </si>
  <si>
    <t>resultado</t>
  </si>
  <si>
    <t>Descripción del artículo</t>
  </si>
  <si>
    <t>% Deficiencia "Behavioral"</t>
  </si>
  <si>
    <t>% Deficiencia "Tooling"</t>
  </si>
  <si>
    <t>técnica</t>
  </si>
  <si>
    <t>conductual</t>
  </si>
  <si>
    <t>estampación</t>
  </si>
  <si>
    <t>Técnicas y de comportamiento</t>
  </si>
  <si>
    <t>Técnica y Herramientas</t>
  </si>
  <si>
    <t>Técnica, de comportamiento y Herramientas</t>
  </si>
  <si>
    <t>Top 5 artículos</t>
  </si>
  <si>
    <t>Descripción del artículo</t>
  </si>
  <si>
    <t>Categoría y subcategoría</t>
  </si>
  <si>
    <t>cuestión de importancia para la empresa</t>
  </si>
  <si>
    <t>puntuación actual</t>
  </si>
  <si>
    <t>puntuación positiva</t>
  </si>
  <si>
    <t>negativo</t>
  </si>
  <si>
    <t>artículos</t>
  </si>
  <si>
    <t>resultado real</t>
  </si>
  <si>
    <t>clasificación positiva</t>
  </si>
  <si>
    <t>puntuacion</t>
  </si>
  <si>
    <t>artículo</t>
  </si>
  <si>
    <t>clasificación negativa</t>
  </si>
  <si>
    <t xml:space="preserve">área </t>
  </si>
  <si>
    <t>5 peores artículos</t>
  </si>
  <si>
    <t>Seleccione el orden</t>
  </si>
  <si>
    <t>madurez</t>
  </si>
  <si>
    <t>No hay procesos de gestión aplicados al negocio y los resultados se obtienen a través de iniciativas no estructurados.</t>
  </si>
  <si>
    <t>No existen procesos formales de gestión, pero algunas áreas de gestión ya tienen rutinas para generar los resultados esperados.</t>
  </si>
  <si>
    <t>Hay procesos formales de gestión, sin embargo, se aplican de manera no coordinada para generar los resultados esperados.</t>
  </si>
  <si>
    <t>Hay procesos formales de gestión y se aplican de manera coordinada para lograr los resultados esperados en la planificación táctica.</t>
  </si>
  <si>
    <t>Felicitaciones! los procesos de gestión son las prácticas comerciales normales. Ellos son supervisados, que afectan a la empresa y se mejoran continuamente.</t>
  </si>
  <si>
    <t>puntuación mínima recomendada</t>
  </si>
  <si>
    <t>áreas</t>
  </si>
  <si>
    <t>Gestión de Personas (GP)</t>
  </si>
  <si>
    <t>puntaje deseado</t>
  </si>
  <si>
    <t>En comparación con la recomendada</t>
  </si>
  <si>
    <t>Corriente vs deseada</t>
  </si>
  <si>
    <t>% Deficiencia "técnica"</t>
  </si>
  <si>
    <t>Subáreas</t>
  </si>
  <si>
    <t>técnico</t>
  </si>
  <si>
    <t>Grado de importancia</t>
  </si>
  <si>
    <t>volumen</t>
  </si>
  <si>
    <t>los niveles de madurez</t>
  </si>
  <si>
    <t>crítico</t>
  </si>
  <si>
    <t>promedio</t>
  </si>
  <si>
    <t>bueno</t>
  </si>
  <si>
    <t>Muy bien</t>
  </si>
  <si>
    <t/>
  </si>
  <si>
    <t xml:space="preserve">INFORME DE IMPRESIÓN: </t>
  </si>
  <si>
    <r>
      <rPr>
        <b/>
        <sz val="36"/>
        <color indexed="8"/>
        <rFont val="Calibri"/>
        <family val="2"/>
      </rPr>
      <t>3.</t>
    </r>
    <r>
      <rPr>
        <sz val="36"/>
        <color indexed="8"/>
        <rFont val="Calibri"/>
        <family val="2"/>
      </rPr>
      <t xml:space="preserve"> Los 5 peores artículos</t>
    </r>
  </si>
  <si>
    <r>
      <rPr>
        <b/>
        <sz val="28"/>
        <color indexed="8"/>
        <rFont val="Calibri"/>
        <family val="2"/>
      </rPr>
      <t>3.</t>
    </r>
    <r>
      <rPr>
        <sz val="28"/>
        <color indexed="8"/>
        <rFont val="Calibri"/>
        <family val="2"/>
      </rPr>
      <t xml:space="preserve"> Los 5 peores artículos</t>
    </r>
  </si>
  <si>
    <r>
      <rPr>
        <b/>
        <sz val="28"/>
        <color indexed="8"/>
        <rFont val="Calibri"/>
        <family val="2"/>
      </rPr>
      <t>4.</t>
    </r>
    <r>
      <rPr>
        <sz val="28"/>
        <color indexed="8"/>
        <rFont val="Calibri"/>
        <family val="2"/>
      </rPr>
      <t xml:space="preserve"> gráficos generales</t>
    </r>
  </si>
  <si>
    <t>*</t>
  </si>
  <si>
    <t>Es importante medir la mayor parte de las acciones de comunicación de su empresa, ya sea en línea o fuera de línea.</t>
  </si>
  <si>
    <t>Hoy en día existen algunas barreras para la entrada de nuevos competidores, pero la empresa no se siente preparado.</t>
  </si>
  <si>
    <t>Importante</t>
  </si>
  <si>
    <t>Poco importante</t>
  </si>
  <si>
    <t>Irrelevante</t>
  </si>
  <si>
    <t>Urgente</t>
  </si>
  <si>
    <r>
      <rPr>
        <b/>
        <sz val="36"/>
        <color indexed="8"/>
        <rFont val="Calibri"/>
        <family val="2"/>
      </rPr>
      <t>2.</t>
    </r>
    <r>
      <rPr>
        <sz val="36"/>
        <color indexed="8"/>
        <rFont val="Calibri"/>
        <family val="2"/>
      </rPr>
      <t xml:space="preserve"> Los 5 mejores artículos</t>
    </r>
  </si>
  <si>
    <r>
      <rPr>
        <b/>
        <sz val="36"/>
        <color indexed="8"/>
        <rFont val="Calibri"/>
        <family val="2"/>
      </rPr>
      <t>4.</t>
    </r>
    <r>
      <rPr>
        <sz val="36"/>
        <color indexed="8"/>
        <rFont val="Calibri"/>
        <family val="2"/>
      </rPr>
      <t xml:space="preserve"> Gráficos Generales</t>
    </r>
  </si>
  <si>
    <t>% Deficiencia "Conductual"</t>
  </si>
  <si>
    <t>% Deficiencia "Herramental"</t>
  </si>
  <si>
    <t>Distancia entre la puntuación actual y la deseada</t>
  </si>
  <si>
    <r>
      <rPr>
        <b/>
        <sz val="28"/>
        <color indexed="8"/>
        <rFont val="Calibri"/>
        <family val="2"/>
      </rPr>
      <t>2.</t>
    </r>
    <r>
      <rPr>
        <sz val="28"/>
        <color indexed="8"/>
        <rFont val="Calibri"/>
        <family val="2"/>
      </rPr>
      <t xml:space="preserve"> Los 5 mejores artículos</t>
    </r>
  </si>
  <si>
    <t>Cantidad de preguntas por Importancia</t>
  </si>
  <si>
    <t>Cantidad de respuesta por Nivel</t>
  </si>
  <si>
    <t>Urgencia para lograr lo deseado</t>
  </si>
  <si>
    <t>La empresa conoce su misión, pero no tiene una definición de su público objetivo.</t>
  </si>
  <si>
    <t>¿La empresa cuenta con directrices estratégicas claras y comprendidas en toda la organización?</t>
  </si>
  <si>
    <t>¿Cómo la empresa lleva a cabo su planificación estratégica?</t>
  </si>
  <si>
    <t>Trate de entender los objetivos a corto y largo plazo de su empresa, para que la organización pueda caminar en una dirección clara.</t>
  </si>
  <si>
    <t>Haga su planificación estratégica de forma colaborativa, envuelva sus colaboradores en los objetivos de la empresa para lograr de ellos conocimientos sobre el negocio.</t>
  </si>
  <si>
    <t>Haga una lista y analice todos los puntos que necesitan ser mejorados y los que deben mantenerse.</t>
  </si>
  <si>
    <t>No, la empresa no acompaña los resultados y no tiene metas definidas.</t>
  </si>
  <si>
    <t>¿La empresa monitorea los resultados y tiene objetivos estratégicos para el corto plazo?</t>
  </si>
  <si>
    <t>La empresa tiene en cuenta todos los factores que interfieren con su estrategia de colaboración.</t>
  </si>
  <si>
    <t>La empresa analiza ambientes internos y externos para apoyar la formulación de la estrategia.</t>
  </si>
  <si>
    <t>La empresa no lleva a cabo su planificación estratégica.</t>
  </si>
  <si>
    <t>La empresa y sus empleados entienden claramente todos los aspectos del negocio.</t>
  </si>
  <si>
    <t>¿La empresa utiliza métodos de análisis de información para formular sus estrategias?</t>
  </si>
  <si>
    <t>La empresa no analiza información para formular estrategias.</t>
  </si>
  <si>
    <t>La empresa analiza los ambientes internos y externos de manera informal con la experiencia de la vida cotidiana.</t>
  </si>
  <si>
    <t>La empresa no traza metas estratégicas, pero hace un monitoreo básico de los resultados.</t>
  </si>
  <si>
    <t>Sí, la empresa acompaña sus resultados periódicamente y en base a los datos, traza sus objetivos estratégicos.</t>
  </si>
  <si>
    <t>El primer paso para solucionar este problema, es mantener registros regulares de los principales indicadores de cada area, de esta manera usted tendrá los datos completos que sirvan de base para trazar metas estratégicas.</t>
  </si>
  <si>
    <t>Estrategia</t>
  </si>
  <si>
    <t>Finanzas</t>
  </si>
  <si>
    <t>Mercadeo</t>
  </si>
  <si>
    <t>Operaciones</t>
  </si>
  <si>
    <t>La empresa no entiende claramente su negocio.</t>
  </si>
  <si>
    <t>¿La empresa busca actualizar sus productos y tiene una cultura de innovación?</t>
  </si>
  <si>
    <t>No, la empresa no logra vislumbrar como atender segmentos de otros clientes.</t>
  </si>
  <si>
    <t>A pesas de vislumbrar como atender segmentos de otros clientes, la empresa optó por no explorarlos.</t>
  </si>
  <si>
    <t>Sí, sin embargo, la empresa se centra en ganar espacio de mercado en el segmento actual de clientes.</t>
  </si>
  <si>
    <t>Sí, e incluso la empresa ya está tomando medidas para iniciar esta exploración.</t>
  </si>
  <si>
    <t>No, vendemos  los mismos productos y servicios hace años.</t>
  </si>
  <si>
    <t>En este punto, usted está luchando para mantenerse con vida. La reacción pasiva a lo que sucede en el mercado nunca lo pondrá al frente de él.</t>
  </si>
  <si>
    <t>De vez en cuando actualizamos uno u otro producto, pero, generalmente reaccionando a lo que el mercado y la competencia hacen.</t>
  </si>
  <si>
    <t>¿La empresa invierte en la marca? Es decir, para que su marca sea recordada por sus clientes</t>
  </si>
  <si>
    <t>No, la empresa no invierte en la divulgación de su imagen institucional.</t>
  </si>
  <si>
    <t>Sí, crear una buena imagen corporativa para su cliente es esencial para aquellos que quieren obtener resultados a mediano y largo plazo.</t>
  </si>
  <si>
    <t>No, la empresa no logra retener a los clientes antiguos, y mucho menos mantener los nuevos.</t>
  </si>
  <si>
    <t>Sí, la empresa logra retener a los clientes antiguos, pero no puede mantener a los nuevos.</t>
  </si>
  <si>
    <t>Sí, la empresa logra mantener tanto a los nuevos clientes como retener a los antiguos.</t>
  </si>
  <si>
    <t>¿La empresa tiene la capacidad de retener a los clientes antiguos y mantener a los nuevos clientes?</t>
  </si>
  <si>
    <t>La empresa no posee iniciativas de responsabilidad social en su ambiente empresarial.</t>
  </si>
  <si>
    <t>Cree una política interna para la protección de los clientes y consumidores. Una empresa socialmente responsable ofrece calidad no solo durante el proceso de venta, sino en toda su rutina de trabajo.</t>
  </si>
  <si>
    <t>¿Cómo la empresa emplea los conceptos de responsabilidad social corporativa?</t>
  </si>
  <si>
    <t>La empresa posee iniciativas con clientes y proveedores.</t>
  </si>
  <si>
    <t>La misión de la empresa añade valor a su público y se preocupa por el medio ambiente.</t>
  </si>
  <si>
    <t>¿La empresa realiza inversiones a largo plazo?</t>
  </si>
  <si>
    <t>No, la empresa no posee ningún tipo de inversión, ya sea corto, mediano o largo plazo.</t>
  </si>
  <si>
    <t>No, la empresa no posee inversiones a largo plazo, solamente inversiones a corto y mediano plazo.</t>
  </si>
  <si>
    <t>Sí, la empresa posee una inversión financiera a largo plazo, pero no hace contribuciones regulares.</t>
  </si>
  <si>
    <t>Sí, la empresa posee una inversión financiera a largo plazo y hace contribuciones regulares.</t>
  </si>
  <si>
    <t>Esto es una mala señal. Significa que usted no tiene una reserva de capital y por eso su empresa siempre estará sujeta a los préstamos financieros. El primer paso a seguir es comenzar a realizar inversiones a corto y medanio plazo.</t>
  </si>
  <si>
    <t>¡Muy bien! El siguiente paso es aumentar significativamente la cantidad invertida.</t>
  </si>
  <si>
    <t>¿La empresa invierte en la retención de talento?</t>
  </si>
  <si>
    <t>Sí, sin embargo, la empresa no está logrando buenos resultados.</t>
  </si>
  <si>
    <t>Sí, y la tasa de rotación de empleados es baja.</t>
  </si>
  <si>
    <t>Bueno, por lo menos hay una preocupación, sin embargo, su empresa debe mejorar la forma como pretende retener a sus talentos. Vea más en la pestaña de Gestión de Personas (GP).</t>
  </si>
  <si>
    <t>¿La empresa tiene el objetivo de explorar otros mercados?</t>
  </si>
  <si>
    <t>No, la empresa no logra descubrir como explorar nuevos mercados.</t>
  </si>
  <si>
    <t>Sí, sin embargo, la empresa está centrada en ganar espacio en el mercado actual, para después pensar en la exploración de otros mercados.</t>
  </si>
  <si>
    <t>Sí, e incluso la empresa ya está tomando medidas para iniciar la exploración.</t>
  </si>
  <si>
    <t>¿La empresa conoce a sus competidores y sustitutos?</t>
  </si>
  <si>
    <t>La empresa no sabe quiénes son sus competidores o sustitutos.</t>
  </si>
  <si>
    <t>Otra razón importante para conocer la competencia es la posibilidad de formar asociaciones. Busque participar en acciones que mejoran no sólo su conocimiento acerca de sus competidores, sino también su relación con ellos y las ventajas que estas relaciones pueden traer.</t>
  </si>
  <si>
    <t>La empresa conoce sus competidores y actua en colaboración con ellos.</t>
  </si>
  <si>
    <t>La empresa conoce sus competidores y tiene información acerca de ellos, pero no piensa actuar en colaboración con ellos.</t>
  </si>
  <si>
    <t>¿La empresa es eficiente en su gestión de proveedores?</t>
  </si>
  <si>
    <t>La empresa tiene registro de proveedores y opciones, pero no posee una buena relación con sus proveedores.</t>
  </si>
  <si>
    <t>Es importante que haya en el registro de los proveedores alternativas para que puedan ser contatados para compras o consultas, de forma que la empresa no quede amarrada a las condiciones o imprevistos relacionados apenas a un solo proveedor.</t>
  </si>
  <si>
    <t>La empresa tiene un registro con todas las informaciones pertinentes de proveedores alternativos y posee una buena relación.</t>
  </si>
  <si>
    <t>¿La empresa tiene una buena relación con los clientes?</t>
  </si>
  <si>
    <t>La empresa no sabe quiénes son sus clientes.</t>
  </si>
  <si>
    <t>La empresa define los perfiles de clientes, pero no realiza registros de información importante.</t>
  </si>
  <si>
    <t>La empresa realiza el registro de clientes, pero no incluye el cliente en el proceso de mejoria de la empresa.</t>
  </si>
  <si>
    <t>¿Hay barreras de entrada en el segmento de negocio?</t>
  </si>
  <si>
    <t>Hoy en día entrar en el mercado empresarial es fácil y la empresa no se siente lista para competir con los nuevos participantes.</t>
  </si>
  <si>
    <t>Existen barreras y la empresa está preparada para los nuevos participantes.</t>
  </si>
  <si>
    <t>Trate de medir si las economías de escala son bajas; si la diferenciación de los productos es pequeña; si el capital requerido es bajo; si los costos de cambio son bajos y trate de entender si la empresa es susceptible a la entrada de un nuevo competidor importante.</t>
  </si>
  <si>
    <t>Puntuación actual</t>
  </si>
  <si>
    <t>Seleccionar un area</t>
  </si>
  <si>
    <t>% Deficiencia "Técnica"</t>
  </si>
  <si>
    <t>Subárea</t>
  </si>
  <si>
    <t>Preguntas</t>
  </si>
  <si>
    <t>Respuestas</t>
  </si>
  <si>
    <t>Cuestión de Importancia</t>
  </si>
  <si>
    <t>Aumente el nivel de capital en efectivo como medida de seguridad y movilidad.</t>
  </si>
  <si>
    <t>La empresa cuenta con reservas de efectivo - no aplicables.</t>
  </si>
  <si>
    <t>Aumente las reservas y aplíquelas para generar ingresos financieros.</t>
  </si>
  <si>
    <t xml:space="preserve">Haga reservas con valores que soporten al menos 6 meses de costos fijos. </t>
  </si>
  <si>
    <t>La empresa cuenta con reservas aplicables con valores mayores de 6 meses de costos fijos.</t>
  </si>
  <si>
    <t>La empresa no tiene ninguna planificación o control presupuestario.</t>
  </si>
  <si>
    <t>Realice una planificación del presupuesto al comienzo de cada año.</t>
  </si>
  <si>
    <t>Analice detalladamente el plan de presupuesto para comprobar la correcta aplicación de capital y determinar los objetivos de reducción de costos para una mayor rentabilidad.</t>
  </si>
  <si>
    <t>La empresa planea el presupuesto y lo sigue a lo largo del año.</t>
  </si>
  <si>
    <t xml:space="preserve">Analice la planificación del presupuesto como un método para identificar mejoras. </t>
  </si>
  <si>
    <t>La empresa utiliza el plan de presupuesto como un medio para reducir costos y aumentar la rentabilidad.</t>
  </si>
  <si>
    <t>¿La empresa cuenta con la planificación y control del presupuesto?</t>
  </si>
  <si>
    <t>¿La empresa posee inversiones financieras y reserva de capital?</t>
  </si>
  <si>
    <t>No, la empresa considera que todo el dinero que sale de su cuenta es un gasto.</t>
  </si>
  <si>
    <t>Sí, la empresa sabe la diferencia entre costo e inversión, sin embargo no hay una planificación para los dos.</t>
  </si>
  <si>
    <t>Excelente, el siguiente paso es establecer una planificación financiera y presupuestaria para estos elementos.</t>
  </si>
  <si>
    <t>¿La empresa sabe la diferencia entre costo e inversión?</t>
  </si>
  <si>
    <t>¿La empresa tiene previsto solicitar o ya adquirió un préstamo?</t>
  </si>
  <si>
    <t>Sí, la empresa tiene más de un préstamo, no ha pagado todas sus deudas y está a punto de conseguir otro.</t>
  </si>
  <si>
    <t>Ok, no se preocupe, el primer paso es reducir costos, ahorrar dinero para capital rotativo y pagar todas sus deudas.</t>
  </si>
  <si>
    <t>Sí, la empresa ha solicitado un solo préstamo y aún lo está pagando.</t>
  </si>
  <si>
    <t>Sí la empresa adquiere préstamos con regularidad, pero paga todas sus obligaciones sin problemas.</t>
  </si>
  <si>
    <t>Muy bien, su empresa parece saber cómo utilizar la capital de terceros a su favor, sin embargo, mejor que pagar los intereses de los bancos es financiarse con su propio dinero, por ello haga un esfuerzo para ahorrar dinero e inviértalo.</t>
  </si>
  <si>
    <t>No, la empresa nunca necesitó solicitar préstamos y siempre se mantuvo con sus propios recursos.</t>
  </si>
  <si>
    <t>¿La empresa lleva a cabo una gestión en su flujo de caja?</t>
  </si>
  <si>
    <t>La empresa no tiene control de su cuenta bancaria.</t>
  </si>
  <si>
    <t xml:space="preserve">Controle el balance de los bancos, cuentas por pagar, cuentas por cobrar y facturación. </t>
  </si>
  <si>
    <t>La empresa controla sus cuentas por pagar, cuentas por cobrar, acompañan a los saldos bancarios y facturación.</t>
  </si>
  <si>
    <t>La empresa cuenta con el flujo de caja capaz de calcular los indicadores financieros con proyecciones futuras.</t>
  </si>
  <si>
    <t>Las finanzas de la empresa y las del propietario son uno.</t>
  </si>
  <si>
    <t>Establezca un valor fijo para el retiro mensual de los socios. La separación debe ser capaz de decir cuál es la cantidad que se gasta mensualmente por el propietario con sus gastos individuales. Este tipo de separación permite una mejor visualización de los resultados del negocio y una planificación para las inversiones.</t>
  </si>
  <si>
    <t>La empresa intuitivamente sabe que hay un nivel mínimo de dinero en caja para las compras del próximo mes.</t>
  </si>
  <si>
    <t>Calcule la cantidad exacta que la empresa necesita tener en caja.</t>
  </si>
  <si>
    <t>Analice e identifique las posibles variaciones mensuales para garantizar un nivel adecuado.</t>
  </si>
  <si>
    <t>¿La empresa mantiene un estricto control de contabilidad?</t>
  </si>
  <si>
    <t>No, la empresa no posee nisiquiera un contador.</t>
  </si>
  <si>
    <t>A pesar de poseer un contador, la empresa no mantiene buenos registros contables.</t>
  </si>
  <si>
    <t>Sí, ella mantiene un buen control de la contabilidad, pero no sabe cómo esto la puede ayudar.</t>
  </si>
  <si>
    <t>Sí, la empresa mantiene un estricto control contable y está siempre buscando las formas de reducir los impuestos legales.</t>
  </si>
  <si>
    <t>Está bien, deje todo lo que estás haciendo y vaya en busca de un contador.</t>
  </si>
  <si>
    <t>El primer paso consiste en mejorar la calidad de sus registros. Busque herramientas que le ayuden en esto y trate de controlarlos constantemente.</t>
  </si>
  <si>
    <t>Analice su estructura de costos.</t>
  </si>
  <si>
    <t>La empresa conoce el costo total del mes, pero no hace una clasificación o análisis de donde proviene.</t>
  </si>
  <si>
    <t>Clasifique los costos para poder analizar profundamente los mismos.</t>
  </si>
  <si>
    <t>La empresa hace la distribución de sus costos, pero no posee un proceso de análisis de los mismos.</t>
  </si>
  <si>
    <t>Invente un sistema de análisis periódico de costos, con indicadores financieros.</t>
  </si>
  <si>
    <t>La empresa cuenta con un sistema claro y sólido de clasificación, análisis y distribución de los costos.</t>
  </si>
  <si>
    <t>Margen de Contribución y Rentabilidad</t>
  </si>
  <si>
    <t>No, cada producto posee diferentes márgenes.</t>
  </si>
  <si>
    <t>No, la empresa fija el precio de sus productos aleatoriamente.</t>
  </si>
  <si>
    <t>Sí, la empresa establece un margen de beneficio, analiza la competencia y fija el precio de su producto.</t>
  </si>
  <si>
    <t>¿La empresa posee un margen de contribución en sus productos o servicios?</t>
  </si>
  <si>
    <t>¿Usted sabe distinguir costos variables de costos fijos?</t>
  </si>
  <si>
    <t>No, en mi empresa, costo es todo lo que sale de mi bolsillo.</t>
  </si>
  <si>
    <t>Sí, y utilizo de este conocimiento para calcular el margen de contribución y la rentabilidad de mi empresa.</t>
  </si>
  <si>
    <t>Es esencial que la empresa tenga un buen control de todos los ingresos generados para entender su situación real. Gestionar sus ventas, siempre registranto todo lo que sucede para no perder información.</t>
  </si>
  <si>
    <t>La empresa no tiene una planificación que establezca objetivos de facturación.</t>
  </si>
  <si>
    <t>Haga un plan de cuánto la empresa pretende facturar durante el año para guiar sus acciones.</t>
  </si>
  <si>
    <t>Sí, la facturación coincide con las expectativas.</t>
  </si>
  <si>
    <t>¿La empresa controla sus recibos de manera satisfactoria?</t>
  </si>
  <si>
    <t>¿La empresa tiene una facturación que coincide con lo planificado?</t>
  </si>
  <si>
    <t>Control Financiero</t>
  </si>
  <si>
    <t>Estrategia a Mediano Plazo</t>
  </si>
  <si>
    <t>Estrategia a Corto Plazo</t>
  </si>
  <si>
    <t>Estrategia a Largo Plazo</t>
  </si>
  <si>
    <t>Análisis Ambiental</t>
  </si>
  <si>
    <t>Planificación Financiera</t>
  </si>
  <si>
    <t>Indicadores Financieros</t>
  </si>
  <si>
    <t>No sé cómo o de quién debo recibir este mes.</t>
  </si>
  <si>
    <t>Es esencial que la empresa tenga un buen control de cuentas por cobrar para tener un verdadero sentido de la salud financiera de caja de la empresa.</t>
  </si>
  <si>
    <t>Tengo dificultad al convertir mi facturación en ingresos reales.</t>
  </si>
  <si>
    <t>Sí, la empresa tiene un control total sobre sus deudores y montos por recibir.</t>
  </si>
  <si>
    <t>La empresa mide y controla su ticket promedio?</t>
  </si>
  <si>
    <t>La empresa no calcula su ticket promedio.</t>
  </si>
  <si>
    <t>Esto demuestra que la mayoría de sus ventas son de bajo valor. Busque analizar su equipo responsable de ventas y planificar acciones a fin de optimizar su rendimiento.</t>
  </si>
  <si>
    <t>El ticket promedio de la empresa por ventas es inferior a lo esperado.</t>
  </si>
  <si>
    <t>El ticket promedio de la empresa por cliente es menor de lo esperado.</t>
  </si>
  <si>
    <t>Trate de entender el perfil del cliente con ticket promedio más alto para proyectar más clientes de ese tipo y enfocar sus acciones en ellos.</t>
  </si>
  <si>
    <t>¿La empresa calcula los indicadores de desempeño?</t>
  </si>
  <si>
    <t>La empresa no calcula los indicadores de desempeño financiero.</t>
  </si>
  <si>
    <t>La empresa realiza el cálculo de indicadores interesantes, pero este proceso no es organizado ni rápido.</t>
  </si>
  <si>
    <t>Es importante que los mayores esfuerzos relacionados con los indicadores se enfoquen en la toma de decisiones y no en la colección. Para ello, automatice al máximo el proceso de cálculo y la colecta de los indicadores, dejando el análisis posiblemente más visible.</t>
  </si>
  <si>
    <t>La empresa cuenta con estos indicadores para su análisis.</t>
  </si>
  <si>
    <t>¿La empresa tiene una identidad visual y comunica su marca?</t>
  </si>
  <si>
    <t>La empresa posee identidad visual hecha de emergencia o amateur y ya está desactualizada.</t>
  </si>
  <si>
    <t xml:space="preserve">Introduzca la identidad visual en sus materiales, preocúpate para que ella coincida con la imagen que deseas pasar al público objetivo. </t>
  </si>
  <si>
    <t>La empresa posee identidad visual adecuada y la expone en todos los materiales utilizados.</t>
  </si>
  <si>
    <t>La empresa no tiene el foco, simplemente vende lo que se le requiere o lo que ya está funcionando.</t>
  </si>
  <si>
    <t>Acompañe a sus clientes y ofrezca soluciones personalizadas para cada segmento elegido.</t>
  </si>
  <si>
    <t>La empresa cuenta con un segmento, pero no lleva a cabo acciones relacionadas a su enfoque.</t>
  </si>
  <si>
    <t>Realice acciones dirigidas a sus clientes de enfoque, utilizando los canales correctos. Así que después de orientar su público objetivo, estudie cada uno de sus segmentos y descubra cuales medios de comunicación y acciones lo alcanzaron de manera más eficiente.</t>
  </si>
  <si>
    <t>Hay enfoque planificado, acciones dirigidas a los clientes y creación de nuevas ofertas para cada cliente.</t>
  </si>
  <si>
    <t xml:space="preserve">Utilice canales adecuados a su perfil de público objetivo y controle los diferentes perfiles de consumo de cada cliente. </t>
  </si>
  <si>
    <t>La empresa se centra en la divulgación para su público y monitorea los resultados.</t>
  </si>
  <si>
    <t>Planificación de Marketing</t>
  </si>
  <si>
    <t>¿La empresa tiene su segmento definido y es divulgada de manera enfocada?</t>
  </si>
  <si>
    <t>¿Cómo es la medición de los resultados de las acciones de comunicación de la empresa?</t>
  </si>
  <si>
    <t>Al planificar una acción de comunicación, compruebe cómo ella se puede medir, para que sepa si su inversión en la acción traerá retorno o no.</t>
  </si>
  <si>
    <t>La empresa mide las acciones y tiene estos datos organizados e interpretados.</t>
  </si>
  <si>
    <t>¿La empresa monitorea la satisfacción de sus clientes?</t>
  </si>
  <si>
    <t>La empresa recibe quejas de manera informal y no las registra.</t>
  </si>
  <si>
    <t>Elabore un servicio de atención al cliente para discusión y respuesta de las quejas. Asegúrese de responder siempre, ya que muestra respeto al consumidor y preocupación por su opinión acerca de su empresa.</t>
  </si>
  <si>
    <t>Realice periódicamente encuestas de satisfacción de forma activa por un equipo, registre las quejas dadas por el cliente a través de un software que genera entradas de quejas, evalue e implemente mejorias partir de ellas.</t>
  </si>
  <si>
    <t>Registre un dominio en Internet y crie un sitio web.</t>
  </si>
  <si>
    <t>La empresa tiene su propio dominio registrado y un sitio web que no está actualizado.</t>
  </si>
  <si>
    <t>La empresa posee sitio web actualizado, utiliza correo electrónico, marketing, blog y está en las redes sociales.</t>
  </si>
  <si>
    <t>Muy bien, ahora, el siguiente paso es invertir en la compra de espacios y patrocinios en las páginas específicas, con ellas, podrás aumentar su credibilidad y alcanzar a un público determinado.</t>
  </si>
  <si>
    <t>Sí, la empresa utiliza las herramientas de patrones de rendimiento de los mismos sitios web.</t>
  </si>
  <si>
    <t>Sí, la empresa utiliza herramientas de acompañamiento de rendimiento, tales como Google Analytics y otros.</t>
  </si>
  <si>
    <t>No, la empresa no sabe cómo hacer esto.</t>
  </si>
  <si>
    <t>Ya invirtió, pero no obtuvo buenos rendimientos.</t>
  </si>
  <si>
    <t>Siempre invierte y obtiene buenos rendimientos.</t>
  </si>
  <si>
    <t>¿La empresa invierte en medios fuera de línea?</t>
  </si>
  <si>
    <t>No, las compras son irregulares.</t>
  </si>
  <si>
    <t>Cuestión de importancia</t>
  </si>
  <si>
    <t>Procesos</t>
  </si>
  <si>
    <t>Calidad</t>
  </si>
  <si>
    <t>Logística</t>
  </si>
  <si>
    <t>No, la empresa no invierte en eso.</t>
  </si>
  <si>
    <t>No, ¿cómo esto me puede ayudar?</t>
  </si>
  <si>
    <t>La empresa no ha definido los segmentos de clientes que desea atender.</t>
  </si>
  <si>
    <t>La empresa conoce sus clientes, pero no dirige sus acciones para alcanzarlos.</t>
  </si>
  <si>
    <t>La empresa conoce sus clientes y logra alcanzarlos de manera satisfactoria.</t>
  </si>
  <si>
    <t>Trate de entender a los clientes que buscan su producto, busque personas para entender los perfiles reales y verificar qué tipos de características los difieren.</t>
  </si>
  <si>
    <t>Relación con los Clientes</t>
  </si>
  <si>
    <t>La empresa no registra a sus clientes.</t>
  </si>
  <si>
    <t>La empresa hace el registro de sus clientes, pero no se registra las informaciones relevantes de un acompañamento válido.</t>
  </si>
  <si>
    <t>La empresa hace el registro de sus clientes, pero no utiliza esas informaciones para mejorar sus resultados de ventas.</t>
  </si>
  <si>
    <t>De nada sirve un buen registro si no podemos analizar las informaciones presentes en él. Utilice planillas o sistemas de registro que le permitan hacer ese tipo de análisis de una forma fácil para la toma de decisiones.</t>
  </si>
  <si>
    <t>La empresa no conoce el valor real buscado por sus clientes en sus productos.</t>
  </si>
  <si>
    <t>La empresa sabe el valor entregado, pero no sabe por qué los clientes eligen su producto en lugar de los competidores.</t>
  </si>
  <si>
    <t>La empresa conoce el valor entregado y lo que lo diferencia de sus competidores, pero no centra sus acciones para aumentar este valor.</t>
  </si>
  <si>
    <t>La empresa sabe el valor que entrega, sus diferencias, y centra sus acciones en expandirlos.</t>
  </si>
  <si>
    <t>¿Los clientes están satisfechos?</t>
  </si>
  <si>
    <t>La empresa no mide la satisfacción del cliente.</t>
  </si>
  <si>
    <t>La empresa no mide la satisfacción del cliente formalmente, pero tiene la impresión de que los clientes están satisfechos.</t>
  </si>
  <si>
    <t>Es importante que sus métodos de investigación indiquen no solo la insatisfacción, sino también la raíz de ese sentimiento. Conociendo los puntos deficientes, se torna mucho más fácil hacer acciones correctivas precisas y eficientes.</t>
  </si>
  <si>
    <t>La empresa no tiene ninguna reserva financiera o inversiones.</t>
  </si>
  <si>
    <t>La empresa no realiza monitoreo de las acciones de comunicación.</t>
  </si>
  <si>
    <t>¿La empresa está presente en Internet?</t>
  </si>
  <si>
    <t>¿La empresa comprende sus procesos de negocio y los registra?</t>
  </si>
  <si>
    <t>La empresa no tiene un modelo de ejecución.</t>
  </si>
  <si>
    <t>Hay un control del cumplimiento y calidad de los procesos por medio de indicadores y audiciones.</t>
  </si>
  <si>
    <t>Hay procesos identificados y manuales pero no son chequeados para saber si se han cumplido de forma correcta.</t>
  </si>
  <si>
    <t>Identifique y descubra los procesos críticos de la empresa. El punto crucial de la descubierta es determinar cuáles son los mayores procesos de impacto en la empresa.</t>
  </si>
  <si>
    <t>Controle la ejecución de los procesos y la calidad por medio de los indicadores de desempeño y audiciones. El control del proceso tiene como objetivo verificar si ellos están de acuerdo con los objetivos, metas y estrategias definidas por la administración.</t>
  </si>
  <si>
    <t>¿La empresa hace uso de la tecnología en sus procesos?</t>
  </si>
  <si>
    <t>La empresa no emplea la tecnología para mejorar sus procesos.</t>
  </si>
  <si>
    <t>La empresa utiliza el propio correo electrónico y lo comparte para sus empleados.</t>
  </si>
  <si>
    <t>Es importante utilizar la tecnología en funicón de la mejora de sus procesos. Un primer paso es utilizar el correo electrónico y compartido para sus empleados, ya que además de uniformar el e-mail, facilita la comunicación entre los empleados.</t>
  </si>
  <si>
    <t>Pruebe más herramientas como calendario (Google Calendar) y los documentos compartidos en la nube (Dropbox, Google Drive) para que sus procesos estén mejor organizados.</t>
  </si>
  <si>
    <t>¿La empresa gerencia sus compras?</t>
  </si>
  <si>
    <t>La empresa no controla sus compras.</t>
  </si>
  <si>
    <t>La empresa controla sus compras por cotización de precio y formas de pago.</t>
  </si>
  <si>
    <t>La empresa controla sus compras apenas en la cotización de los precios con los diferentes proveedores.</t>
  </si>
  <si>
    <t>Controle sus compras por cotización de precio y forma de pago.</t>
  </si>
  <si>
    <t>Controle sus compras en base a las evaluaciones de precios, forma de pago, tiempo de entrega y calidad del proveedor.</t>
  </si>
  <si>
    <t>No, la empresa no posee personas específicas para controlar los procesos específicos.</t>
  </si>
  <si>
    <t>Sí, hay un control de calidad pero no es tan rígido.</t>
  </si>
  <si>
    <t>Sí, hay un rígido control de calidad.</t>
  </si>
  <si>
    <t>Muy bueno, esto ya es el primer paso, ahora si deseas mantener un control de sus procesos aún más rígido, contrate más gestores para que puedan cuidar de los grupos en procesos distintos.</t>
  </si>
  <si>
    <t>¿La empresa posee gestores de procesos?</t>
  </si>
  <si>
    <t>Sí, hay un control de calidad, pero no es tan estricto.</t>
  </si>
  <si>
    <t>Estandarizar la calidad de su empresa es esencial si quieres tener una imagen sólida delante de sus clientes. Así que no pierda más tiempo e invierta en eso ahora mismo.</t>
  </si>
  <si>
    <t>¿La empresa sigue reglas o regularización de los órganos especializados?</t>
  </si>
  <si>
    <t>No, la empresa no sigue ningun tipo de regularización.</t>
  </si>
  <si>
    <t>No, no hay órganos reguladores.</t>
  </si>
  <si>
    <t>¿La empresa entrega sus productos o servicios dentro del tiempo estipulado?</t>
  </si>
  <si>
    <t>No, la empresa tiene grandes dificultades para cumplir con los plazos.</t>
  </si>
  <si>
    <t>Sí, la empresa posee un fuerte compromiso con sus plazos de entrega.</t>
  </si>
  <si>
    <t>Tome cuidado, pues todo y cualquier cliente se preocupa mucho con los plazos y cualquier cosa que contradiga esto será mal visto.</t>
  </si>
  <si>
    <t>¿Hay un servicio de atención al cliente, o un post venta para obtener los feedbacks?</t>
  </si>
  <si>
    <t>No, no hay nada de ese tipo.</t>
  </si>
  <si>
    <t>Sí, la empresa recoge los feedbacks de sus clientes.</t>
  </si>
  <si>
    <t>Si la empresa tiene un canal de servicio al cliente, recoge los feedbacks y utiliza estas informacione para controlar su calidad.</t>
  </si>
  <si>
    <t>¿La empresa posee políticas para la selección y relación de sus proveedores?</t>
  </si>
  <si>
    <t>La empresa no posee una política para los proveedores.</t>
  </si>
  <si>
    <t>La empresa posee criterios para hacer la calificación (antes de la compra).</t>
  </si>
  <si>
    <t>Existen criterios para calificar y evaluar (después de la compra) el desempeño de sus proveedores.</t>
  </si>
  <si>
    <t>La empresa se comporta como socios de sus proveedores favoreciendo a ambos lados.</t>
  </si>
  <si>
    <t>Establezca criterios básicos para la selección de proveedores. El propósito de la función de compras es conseguir todo a la vez: calidad, cantidad, tiempo de entrega y precio. Una vez tomada la decisión sobre que se va a comprar, la segunda decisión más importante se refiere al proveedor adecuado.</t>
  </si>
  <si>
    <t>Crie criterios para calificar y evaluar (después de la compra) el desempeño de sus proveedores. Una buena práctica consiste en evaluar a los proveedores en relación a sus productos más importantes para el negocio.</t>
  </si>
  <si>
    <t>¿La empresa tiene el control de su inventario?</t>
  </si>
  <si>
    <t>La empresa no controla su inventario.</t>
  </si>
  <si>
    <t>La empresa cuenta con un inventario hecho, pero desactualizado.</t>
  </si>
  <si>
    <t>La empresa cuenta constantemente con un inventario.</t>
  </si>
  <si>
    <t>La empresa posee un inventario actualizado en cada punto de compra para cada artículo.</t>
  </si>
  <si>
    <t>Lleve a cabo un levantamiento del inventario de forma periódica.</t>
  </si>
  <si>
    <t>Calcule la recompra de productos para evitar fallas o excesos en los artículos de inventario.</t>
  </si>
  <si>
    <t>Área</t>
  </si>
  <si>
    <t>¿La empresa tiene el control de su sistema de entrega?</t>
  </si>
  <si>
    <t>No, la empresa no realiza entrega.</t>
  </si>
  <si>
    <t>No totalmente, ya que la empresa subcontrata una parte de sus entregas.</t>
  </si>
  <si>
    <t>Sí, pues la empresa realiza todas sus entregas.</t>
  </si>
  <si>
    <t>Sí, hay mucha pérdida de productos.</t>
  </si>
  <si>
    <t>No, la empresa posee una tasa de pérdida compatible con el mercado.</t>
  </si>
  <si>
    <t>La empresa no tiene ningún reclutamiento y selección.</t>
  </si>
  <si>
    <t>La empresa lleva a cabo un período de prática con el candidato en las actividades diarias de la empresa.</t>
  </si>
  <si>
    <t>Realice un período de práctica con el candidato y delegue tareas reales de la empresa para que él pueda tener una mejor idea de cómo sería el día a día en la empresa para comprobar si el candidato se adapta.</t>
  </si>
  <si>
    <t>¿La empresa anuncia su proceso de reclutamiento de qué manera?</t>
  </si>
  <si>
    <t>A través de las recomendaciones de los empleados.</t>
  </si>
  <si>
    <t>Realice la seleccón a través de recomendaciones y entrevistas. Incentive a sus empleados  para que indiquen personas que encajen en el perfil de la empresa.</t>
  </si>
  <si>
    <t>A través de las recomendaciones de los propios empleados, periódicos y medios segmentados, en redes sociales y sitios de clasificados en línea.</t>
  </si>
  <si>
    <t>¿Qué tipo de empleado contrata la empresa?</t>
  </si>
  <si>
    <t>La empresa solo contrata empleados con muchos años de experiencia.</t>
  </si>
  <si>
    <t>La empresa solo contrata empleados con poca experiencia.</t>
  </si>
  <si>
    <t>Las ventajas de contratatar empleados con mucha experiencia son buenas, pero también tiene algunas desventajas, por ejemplo, los empleados experimentados tienden a ser más caros y no suelen tener la misma energía e innovación de los empleados jóvenes.</t>
  </si>
  <si>
    <t>Las ventajas de la contratación de empleados sin experiencia son buenas, pero también tiene algunas desventajas, por ejemplo, los empleados sin experiencia a menudo son menos capaces y requieren de más tiempo para el aprendizaje y el desarrollo.</t>
  </si>
  <si>
    <t>¿La empresa lleva a cabo la contratación interna o externa?</t>
  </si>
  <si>
    <t>La empresa lleva a cabo ambos tipos de contratación, pero hace énfasis en la interna.</t>
  </si>
  <si>
    <t>La empresa realiza ambos tipos de contratación, pero hace énfasis en la externa.</t>
  </si>
  <si>
    <t>Es muy importante contratar empleados internos, ya que esto valorizará sus empleados actuales, sin embargo, al dar exclusividad a este tipo de contratación usted tiende a dejar de fortalecer el cuadro de sus empleados.</t>
  </si>
  <si>
    <t>Es muy importante contratar empleados externos, ya que fortalece el personal, sin embargo, al dar exclusividad a este tipo de contratación usted tiende a menospreciar a sus empleados actuales.</t>
  </si>
  <si>
    <t>¡Muy bien! Sin embargo, trate de dar más prioridad a la contratación interna, de esa forma usted dará valor a su equipo y logrará retener a sus talentos.</t>
  </si>
  <si>
    <t>¿Cómo son realizadas las evaluaciones de desempeño de los empleados?</t>
  </si>
  <si>
    <t>Hay una evaluación de desempeño, subjetiva, sin criterios o tiempo definido.</t>
  </si>
  <si>
    <t>Hay una evaluación formal del desempeño, feedbacks y el intercambio de datos con satisfacción.</t>
  </si>
  <si>
    <t>Hay evaluación con criterios, tiempo definido y el feedback constructivo para los empleados.</t>
  </si>
  <si>
    <t>Transforme la evaluación del desempeño en un proceso formal, con criterios y periodicidad definida, ofreciendo un feedback constructivo luego de la realización de un trabajo de esfuerzo. La evaluación formal del personal contribuye al desarrollo de la propia organización y del propio empleado evaluado.</t>
  </si>
  <si>
    <t>¿Cómo es elaborado el plan de desarrollo de los empleados?</t>
  </si>
  <si>
    <t>La empresa no lleva a cabo la formación y la capacitación a los empleados.</t>
  </si>
  <si>
    <t xml:space="preserve">La empresa no realiza capacitaciones formales y tampoco entrenamientos con los empleados. </t>
  </si>
  <si>
    <t>La empresa realiza capacitaciones formales solo cuando los empleados entran en la empresa.</t>
  </si>
  <si>
    <t>Hay capacitaciones formales y monitoreo, por evaluación de desempeño, de nuevas capacitaciones.</t>
  </si>
  <si>
    <t>Defina un plan de capacitación para los empleados cuando entren en la empresa. Es muy caro y raro contratar a alguién que ya está listo para desempeñar la función que le fue asignada en la empresa.</t>
  </si>
  <si>
    <t>Realice capacitaciones formales y las monitoree, a través de evaluación de desempeño, la necesidad de nuevas habilidades para el refuerzo. Apégate a las competencias necesárias en cada cargo de la organización.</t>
  </si>
  <si>
    <t>¿La empresa invierte para mejorar las competencias deficientes?</t>
  </si>
  <si>
    <t>No, la empresa nisiquiera descubre las competencias de sus empleados.</t>
  </si>
  <si>
    <t>De acuerdo, el primer paso ahora es realizar una evaluación de desempeño por habilidades con todos sus empleados y evaluar en cuáles competencias ellos poseen mayor dificultad.</t>
  </si>
  <si>
    <t>Trate de entender a través de investigaciones y evaluaciones de desempeño cuáles competencias son realmente necesarias y cuáles tiene mayor necesidad. Es importante dirigir los recursos para no proporcionar entrenamientos improductivos para la empresa y tener eficiencia.</t>
  </si>
  <si>
    <t>No, simplemente asume su cargo y continua.</t>
  </si>
  <si>
    <t>No solo recibe una formación institucional.</t>
  </si>
  <si>
    <t>Sí, él recibe un entrenamiento institucional y otro relacionado a su actividad.</t>
  </si>
  <si>
    <t>Ya es un primer paso, ahora promueva un entrenamiento específico para el cargo que él ejercerá.</t>
  </si>
  <si>
    <t>¿Cómo es hecha la comunicación interna dentro de la empresa?</t>
  </si>
  <si>
    <t>La empresa realiza constantes reuniones para promover el intercambio de informaciones.</t>
  </si>
  <si>
    <t>Hay reuniones, cuadros de comunicaciones y herramienta de gestión del conocimiento (wiki).</t>
  </si>
  <si>
    <t>Realice constantes reuniones para promover el intercambio de informaciones. Muchos gerentes cambian las reglas y se olvidan de comunicar sobre esos cambios a sus empleados. Este tipo de error aumenta las posibilidades de que los cambios realizados no traigan resultados esperados.</t>
  </si>
  <si>
    <t>Elabore una tabla/cartelera para publicar  los comunicados y reforzar las diretrices estratégicas de negocio. Esta es una buena herramienta de comunicación donde se podrá poner los objetivos, directrices, cultura de la empresa, los resultados calculados o cualquier otra información necesaria para comunicarse con sus empleados.</t>
  </si>
  <si>
    <t>Retención de talento</t>
  </si>
  <si>
    <t>La empresa no posee una política de cargos y sueldos.</t>
  </si>
  <si>
    <t>Las funciones se distribuyen entre los cargos, pero no hay un registro.</t>
  </si>
  <si>
    <t>La empresa posee un manual con la descripción de los cargos y sueldos, pero no está actualizado.</t>
  </si>
  <si>
    <t>Hay un manual con la descripción de los cargos y sueldos actualizados y compatibles con el mercado.</t>
  </si>
  <si>
    <t>Defina y distribuya las responsabilidades y funciones por los cargos. Este es un punto clave para que usted pueda obtener los resultados esperados en su negocio. Cuando sus empleados saben exactamente cuales son sus responsabilidades es más fácil de controlar lo que está y lo que no está siendo hecho.</t>
  </si>
  <si>
    <t>¿Cómo son estructuradas las políticas de reconocimiento e incentivos para los empleados?</t>
  </si>
  <si>
    <t>La empresa no posee una política de reconocimiento o de recompensa.</t>
  </si>
  <si>
    <t>Existen las políticas de reconocimiento e incentivos, pero solo para pocos casos (por ejemplo, comercial).</t>
  </si>
  <si>
    <t>La empresa posee una política de reconocimiento e incentivos con criterios claros.</t>
  </si>
  <si>
    <t>Defina metas para la premiación. Superar los objetivos deben ser el mayor incentivo para que sus empleados desempeñen un buen papel dentro de la organización, por lo tanto, establezca metas justas y claras, si posible juntamente con sus empleados.</t>
  </si>
  <si>
    <t>¿Cómo la empresa garantiza la salud y el bienestar de sus empleados?</t>
  </si>
  <si>
    <t>No existe una preocupación por el bienestar ni por la opinión de los empleados.</t>
  </si>
  <si>
    <t>Las quejas/sugerencias se hacen personalmente y solamente con el más alto cargo de la empresa.</t>
  </si>
  <si>
    <t>Hay un ambiente abierto a opiniones, en clima de confianza.</t>
  </si>
  <si>
    <t>Hay un ambiente abierto, además de una mayor flexibilidad de horarios y lugar de trabajo.</t>
  </si>
  <si>
    <t>Crie un canal para escuchar las opiniones de los empleados. La comunicación interna es esencial para que los empleados se sientan integrados en el negocio.</t>
  </si>
  <si>
    <t>Anime a los empleados para comunicarse. Es interesante para proporcionar un entorno de confianza, clima agradable, con áreas de descanso, proporcionar el uso de ropas cómodas, wifi, entre otros.</t>
  </si>
  <si>
    <t>La empresa lleva a cabo su planificación estratégica empiricamente, sin un proceso formal.</t>
  </si>
  <si>
    <t>Busque realizar la planificación estratégica formalmente y con una frecuencia definida, para así poder revisar la realineación de los objetivos y metas.</t>
  </si>
  <si>
    <t>Cuestión de importancia para la empresa</t>
  </si>
  <si>
    <t>¿La empresa posee un estricto control de calidad?</t>
  </si>
  <si>
    <r>
      <rPr>
        <b/>
        <sz val="36"/>
        <color indexed="8"/>
        <rFont val="Calibri"/>
        <family val="2"/>
      </rPr>
      <t>1.</t>
    </r>
    <r>
      <rPr>
        <sz val="36"/>
        <color indexed="8"/>
        <rFont val="Calibri"/>
        <family val="2"/>
      </rPr>
      <t xml:space="preserve"> Clasificación general con el promedio de las áreas</t>
    </r>
  </si>
  <si>
    <r>
      <rPr>
        <b/>
        <sz val="28"/>
        <color indexed="8"/>
        <rFont val="Calibri"/>
        <family val="2"/>
      </rPr>
      <t>1.</t>
    </r>
    <r>
      <rPr>
        <sz val="28"/>
        <color indexed="8"/>
        <rFont val="Calibri"/>
        <family val="2"/>
      </rPr>
      <t xml:space="preserve"> Clasificación general con el promedio de las áreas</t>
    </r>
  </si>
  <si>
    <t>La empresa conoce su misión, definió su público objetivo, pero no posee ninguna propuesta de valor diferenciada.</t>
  </si>
  <si>
    <t>Dibuje el modelo de negocio de su empresa. Una buena alternativa es utilizar el modelo canvas, que le ayudará de manera práctica en la creación de un modelo de negocios.</t>
  </si>
  <si>
    <t>Feedback personalizado</t>
  </si>
  <si>
    <t xml:space="preserve">Defina quién es el público para el cual la empresa prestará sus servicios o venderá sus productos. </t>
  </si>
  <si>
    <t xml:space="preserve">Defina el diferencial de su empresa frente a los competidores. </t>
  </si>
  <si>
    <t>¡Felicitaciones! ¡Usted ya tiene el nivel máximo en esa cuestión!</t>
  </si>
  <si>
    <t>La empresa lleva a cabo su plan estratégico formalmente con una frecuencia definida.</t>
  </si>
  <si>
    <t>La empresa lleva a cabo su Plan Estratégico de manera colaborativa con la frecuencia definida.</t>
  </si>
  <si>
    <t>Incluya un análisis informal para la formulación de estrategias. Para formular una estrategia eficaz deberá analizar las amenazas y oportunidades relacionadas con su negocio.</t>
  </si>
  <si>
    <t>Envuelva a los empleados en el desarrollo de análisis internos y externos.</t>
  </si>
  <si>
    <t>La empresa traza objetivos estratégicos, pero no los puede acompañar ya que no mantiene un registro de los resultados.</t>
  </si>
  <si>
    <t>Con el acompañamiento de los resultados de su empresa, usted estará listo para lograr identificar las fortalezas y debilidades de su negocio. Por lo tanto, se podrá, con más precisión, tomar acciones para aumentar las cosas buenas y reducir el impacto de las cosas malas.</t>
  </si>
  <si>
    <t>Al trazar una meta, usted y su equipo tendrán algo que buscar, por lo tanto, podrán tomar medidas de acuerdo con el objetivo. Y esto es muy importante, ya que una empresa sin metas, fácilmente se pierde y quiebra.</t>
  </si>
  <si>
    <t>Sí, los productos y servicios son actualizados frecuentemente, sin embargo, la empresa en su conjunto no es innovadora.</t>
  </si>
  <si>
    <t>Sí, los productos y servicios se actualizan frecuentemente y toda la empresa posee un increíble espíritu innovador.</t>
  </si>
  <si>
    <t>Una empresa que no se actualiza está destinada a tornarse obsoleta, por lo que, muy pronto, el mercado seguirá en una dirección a la cual usted no estaba preparado.</t>
  </si>
  <si>
    <t>Este es el primer paso a seguir para tomar la delantera en el mercado. Por lo tanto, a pesar de que su empresa para innovar dependa de consultores externos o dependa de pocas personas en el equipo, ¡estará cada vez más cerca de llegar a ser una empresa líder en el mercado!</t>
  </si>
  <si>
    <t>¿La compañía busca nuevos segmentos de clientes?</t>
  </si>
  <si>
    <t>Explorar nuevos segmentos de clientes es una de las principales formas de aumentar sus beneficios de forma simple, para ello, basta cambiar algunos atributos de su producto y sus comunicaciones de ventas.</t>
  </si>
  <si>
    <t>Está bien, usted decidió no explorar nuevos segmentos y esto puede ser parte de la cultura de su empresa, sin embargo, considere seriamente esta estrategia de crecimiento, ya que se ha demostrado eficaz.</t>
  </si>
  <si>
    <t>¡Muy bien! El enfoque es esencial para la obtención de resultados, sin embargo, se sugiere que, de vez en cuando, usted y su equipo se detengan a pensar acerca de cómo dar el siguiente paso, pues, ¡la preparación es esencial!</t>
  </si>
  <si>
    <t>Crear una buena imagen institucional para su cliente es esencial para quienes desean obtener resultados a mediano y largo plazo.</t>
  </si>
  <si>
    <t>Conside seriamente reservar una parte de su presupuesto de marketing para la divulgación de su imagen institucional, ya que eso garantizará buenos resultados en el futuro.</t>
  </si>
  <si>
    <t>Ok, ha dado el primer paso, ahora sólo debe ir aumentando, cada vez más, el porcentaje de inversión en imágenes institucionales de su empresa, ya que eso garantizará su consolidación en el mercado.</t>
  </si>
  <si>
    <t>Sí, la empresa logra retener los  nuevos clientes, pero, después de un tiempo, los clientes antiguos se van perdiendo.</t>
  </si>
  <si>
    <t>Usted está en problemas, de esa manera, quedará siempre preso a conseguir nuevos clientes y eso es una estrategia condenada al fracaso. Es necesario trabajar para que, en un primer momento, el cliente nuevo se vuelva constante y después, trabajar para no perderlo nunca.</t>
  </si>
  <si>
    <t xml:space="preserve">Esto debe ocurrir ya que los viejos clientes deben tener algún tipo de vínculo con los responsables de la empresa y esa no es una buena estrategia, pues el cliente debe ser fiel al producto o servicio prestado y no a la persona que lo crea. </t>
  </si>
  <si>
    <t>Está bien, podrá hacer lo básico para empezar a llevarse bien. Ahora, su principal esfuerzo será en crear acciones para retener a ese cliente.</t>
  </si>
  <si>
    <t>La empresa incentiva a los socios y proveedores a asumir compromisos de responsabilidad social.</t>
  </si>
  <si>
    <t>Trate de hacer más por el medio ambiente y por  la sociedad que rodea a su entorno empresarial: propietarios, funcionarios, empleados, proveedores, la comunidad y el propio medio ambiente.</t>
  </si>
  <si>
    <t>Ayude a planificar el futuro y resolver los desafíos de la comunidad que la rodea. La relación que una empresa tiene con su comunidad es uno de los principales ejemplos de valores por los cuales se ha comprometido.</t>
  </si>
  <si>
    <t>Pues bien, este es el primer paso, ahora, ¿qué tal pensar más allá y generar una inversión a largo plazo? Ellas tienden a ser más seguras que las de corto y mediano plazo.</t>
  </si>
  <si>
    <t>Esto es una mala señal para su estrategia a largo plazo, ya que una empresa que no puede retener a sus talentos,gasta mucho dinero con las contrataciones y despidos.</t>
  </si>
  <si>
    <t>A pesar de saber cómo satisfacer nuevos mercados, optó por no explotarlos.</t>
  </si>
  <si>
    <t>Explorar nuevos mercados es una de las principales formas de aumentar sus ganancias, pues logrará disfrutar de una parte de su estructura administrativa para poner en marcha algo nuevo con menos costos.</t>
  </si>
  <si>
    <t>Está bien, ustde optó por no explorar nuevos mercados y eso puede ser parte de la cultura de su empresa, sin embargo, considere seriamente esta estrategia de crecimiento, ya que se ha demostrado eficaz.</t>
  </si>
  <si>
    <t>¡Muy bien! El enfoque es esencial para la obtención de resultados, sin embargo, sugerimos que, de vez en cuando, usted y su equipo se detengan a pensar acerca de cómo dar el siguiente paso, ¡ya que la preparación es esencial!</t>
  </si>
  <si>
    <t>Cada negocio busca satisfacer alguna necesidad, trate de entender cuál fue la necesidad satisfecha por su empresa y qué otras opciones su cliente tiene para que udted pueda satisfacerla.</t>
  </si>
  <si>
    <t>Buscar información sobre sus competidores constantemente es una excelente práctica de gestión. Ejemplos de tal información son los precios, la forma de servicio, la ubicación, lanzamientos de productos, estrategias de expansión y ventajas competitivas.</t>
  </si>
  <si>
    <t>Gestionar proveedores implica tener informaciones como la ubicación, las diferencias de precios, plazos de entrega, condiciones de pago, pedido mínimo o estacionalidad de la oferta. Haga un registro con todas las informaciones que puedan ser relevante para su negocio.</t>
  </si>
  <si>
    <t>La relación con los proveedores es un tema delicado, pero mantener estas relaciones de manera positiva significa registrarse para conseguir las mejores condiciones y siempre tenet conociemiento de quien se las ofrece.</t>
  </si>
  <si>
    <t>Los clientes son la razón de ser de un negocio. Para mejorar la empresa, es necesario entender a quien se quiere llegar  y qué perfiles de clientes se valorizará. Defina quiénes son sus clientes y los factores de orientación relevantes para su negocio.</t>
  </si>
  <si>
    <t>Después de definir qué tipo de cliente al que la empresa quiere llegar, es importante que se realice el registro de clientes y de toda la información importante acerca de ellos en una planilla o sistema de CRM.</t>
  </si>
  <si>
    <t>Busque entender qué espera el cliente, qué le molesta y qué le agrada de su producto. Enlazándolo en el proceso de mejora usted puede asegurarse de que está siguiendo el camino para mejorar la calidad y cantidad de sus ventas.</t>
  </si>
  <si>
    <t>La empresa no tiene conocimiento de esta información.</t>
  </si>
  <si>
    <t>Trate de entender cuáles de los nuevos factores de dificultad de entrada de los competidores pueden ser influenciado por la empresa. Es interesante dificultar esa entrada a través de ellos y resguardarse.</t>
  </si>
  <si>
    <t>Trate de entender lo que haria sus clientes sustituir su producto y desarrolle acciones con el fin de corregir esos espacios. Esta técnica será favorable para la empresa, aunque no ocurra la entrada de nuevos competidores, ya que la empresa va a dejar a los clientes más satisfechos.</t>
  </si>
  <si>
    <t>La empresa planea el presupuesto al comienzo del año, pero no lo revisa o le da seguimiento durante el año.</t>
  </si>
  <si>
    <t>Sí, la empresa sabe diferenciarlos y hay una planificación financiera y presupuestaria para cada uno de esos elementos.</t>
  </si>
  <si>
    <t>Los costos corresponden a los valores gastos con la estructura administrativa y comercial de la empresa y ellos generalmente son recurrentes. Ya la inversión es el capital gasto para la adquisición de bienes como maquinaria, equipos, vehículos, muebles, entre otros. Esos son puntuales y no recurrentes.</t>
  </si>
  <si>
    <t>¡No se ahoguen en deuda! El primer paso es reducir costos, ahorrar dinero para el capital rotativo y pagar todas sus deudas.</t>
  </si>
  <si>
    <t>Realice la suma de todas las entradas y sustraiga las salidas para generar el flujo de caja mensual de la empresa.</t>
  </si>
  <si>
    <t xml:space="preserve">Realice proyecciones futuras del flujo de caja para anticipar las posibles variaciones. </t>
  </si>
  <si>
    <t>¿La empresa separa lo que es de ella de lo que es del propietário?</t>
  </si>
  <si>
    <t>Las finanzas por separado, hay división controlada de las ganancias sin beneficios al pagar las facturas.</t>
  </si>
  <si>
    <t xml:space="preserve">Establezca reglas que orienten la separación de las finanzas personales y las finanzas de la empresa. Por lo tanto, deberá ser determinado el sueldo de los socios / propietarios para que los mismos paguen todos sus gastos por su propia cuenta, eliminando retiradas variables </t>
  </si>
  <si>
    <t>Separe por completo las finanzas, defina los costos de gestión, haga una división controlada de las ganancias y prohiba cualquier beneficio excluyente en relación al pago de facturas.</t>
  </si>
  <si>
    <t>¿La empresa tiene el control de su capital de trabajo?</t>
  </si>
  <si>
    <t>La compañía no posee ninguna información sobre su capital de trabajo.</t>
  </si>
  <si>
    <t>La empresa sabe cuánto necesita tener de capital de trabajo, pero no logra garantizar su nivel ideal.</t>
  </si>
  <si>
    <t>La empresa conoce su capital de trabajo necesario y se proyecta para mantener el nivel adecuado.</t>
  </si>
  <si>
    <t>Retire el nivel mínimo de dinero necesario para hacer compras y cumplir las obligaciones del próximo mes sin tener um descubierto.</t>
  </si>
  <si>
    <t>El principal beneficio de mantener un buen control en la contabilidad y tener un buen contador, es que él encontrará medios legales de descargar su empresa a través de leyes de incentivos fiscales y similares.</t>
  </si>
  <si>
    <t>¿La empresa comprende todos los costos implicados en su negocio?</t>
  </si>
  <si>
    <t>La empresa no se preocupa por los costos, solo por el resultado al fin de mes.</t>
  </si>
  <si>
    <t>No, la empresa no sabe nisiquiera cual es el margen de contribución por producto.</t>
  </si>
  <si>
    <t>El margen de contribución es el porcentaje del valor del producto o servicio que no está relacionado a los costos de producción o prestación de unidad.</t>
  </si>
  <si>
    <t>Bueno, al menos su empresa conoce el margen de contribución de cada producto. El siguiente paso es la  normalización de un modelo padrón de contribución, por lo tanto, su control y  planificación financiera se tornan más fáciles.</t>
  </si>
  <si>
    <t>¿La empresa fija el precio de su producto o servicio correctamente?</t>
  </si>
  <si>
    <t xml:space="preserve">No, la empresa fija el precio de sus productos basado ​​en la competencia. </t>
  </si>
  <si>
    <t>Esta es una mala señal, de esa manera, usted no sabrá si estará cobrando mucho o poco por su producto.</t>
  </si>
  <si>
    <t>Esta es una mala señal, porque de esa manera, usted no logrará saber si está cobrando mucho o poco por su producto. Y a veces el valor que su competidor pone en  práctica le hará perder dinero.</t>
  </si>
  <si>
    <t>Los costos fijos son aquellos que forman parte de la estructura operativa de su empresa, y que independientemente de la variación de la producción, no cambian. Y los costos variables son aquellos directamente relacionados con la producción, tales como materias primas, entregas etc.</t>
  </si>
  <si>
    <t>Al comprender sus costos fijos y variables, usted entenderá mejor su estructura de costos y, con esto,  mejorará el precio de sus productos o servicios y también calculará correctamente la rentabilidad de su empresa.</t>
  </si>
  <si>
    <t>No, la facturación está debajo de lo planeado anteriormente.</t>
  </si>
  <si>
    <t>Trate de entender qué está causando este problema. Busque nuevos clientes y estrategias de marketing, además de verificar si el modelo de negocio es realmente rentable.</t>
  </si>
  <si>
    <t>Tengo un breve conocimiento de quien es moroso y la cantidad que me debe, pero aún tengo problemas de incumplimiento.</t>
  </si>
  <si>
    <t>Siempre anote sus ventas consignadas, deudores y fechas de cobro, además de crear un estándar de cobro para evitar caer en excepciones.</t>
  </si>
  <si>
    <t>Trate de entender qué le está causando este problema. Si ya tienes un modelo de cobro y registras bien sus informaciones, busque revisar el enfoque de sus cargos.</t>
  </si>
  <si>
    <t>El ticket promedio de la empresa tiene un valor satisfactorio.</t>
  </si>
  <si>
    <t>Usted tiene dos formas de calcular este indicador importante: por cliente (ingresos generados entre el número de clientes) o por ventas (ingresos generados entre el número de ventas). Trate de calcularlo para entender mejor cuanto cada venta o cliente significa en su rendimiento.</t>
  </si>
  <si>
    <t>La empresa solo realiza cálculos de indicadores básicos como la rentabilidad.</t>
  </si>
  <si>
    <t>Comience con indicadores básicos tales como la rentabilidad (que compara el ingreso con la inversión realizada) que le darán una buena base para la toma de decisiones.</t>
  </si>
  <si>
    <t>Después de tener el cálculo de los indicadores básicos, es interesante recoger a otros indicadores, como la Necesidad de Capital de Trabajo y el Capital de Trabajo Propio, la relación entre el número de empleados y los ingresos totales y el margen de contribución de trabajo.</t>
  </si>
  <si>
    <t>La empresa posee identidad visual actualizada, desarrollada por el diseñador y pasa credibilidad a sus clientes.</t>
  </si>
  <si>
    <t>Invente una identidad visual para su empresa. Es la representación gráfica de la esencia de su negocio y debe pasar los conceptos y los valores más importantes para que los clientes puedan identificar facilmente su marca.</t>
  </si>
  <si>
    <t>Actualice su identidad visual con la ayuda de un profesional de diseño gráfico.</t>
  </si>
  <si>
    <t>Existe la medición, pero solo para ciertas acciones (por ejemplo, tasa de lectura del boletín de noticias).</t>
  </si>
  <si>
    <t>Hay medida de las acciones de comunicación, pero los datos no están organizados ni interpretados.</t>
  </si>
  <si>
    <t>Organice los datos obtenidos de las medidas (tasas, indicadores), para que pueda interpretarlos. Además de ser importante medir, es tambien importante transformar la información en conocimiento.</t>
  </si>
  <si>
    <t>Hay chat, encuestas de satisfacción, quejas de registro  en línea y busca de mejoras.</t>
  </si>
  <si>
    <t>Elabore un canal para recibir quejas de los clientes. Puede utilizar varias herramientas: chat, entre en contacto con nosotros, sugerencias y reclamaciones etc. El acto de escuchar al cliente le demuestra la preocupación de la organización en servirlo mejor.</t>
  </si>
  <si>
    <t>Actualice la página web y la utilice como un medio para promoverse y relacionarse con sus clientes. Recuerde, el blog puede ofrecer contenido relevante para sus clientes y es una herramienta que puede ser muy útil en la comunicación con ellos.</t>
  </si>
  <si>
    <t>Participe en las redes sociales para promover la marca y conectarse con los clientes. Monitore su público objetivo, sus medios y acompañe las informaciones relacionadas a sus productos y su marca que pueden contribuir para la divulgación de los mismos y de promociones.</t>
  </si>
  <si>
    <t>¿La empresa lleva a cabo campañas en línea?</t>
  </si>
  <si>
    <t>Bueno, hay muchas empresas como la suya em internet. El primer paso es invertir en sus redes sociales.</t>
  </si>
  <si>
    <t>Ok, ha dado el primer paso, ahora, ¿vamos invertir en Google Adwords? Él puede exponenciar mucho su alcance en línea.</t>
  </si>
  <si>
    <t>¿La compañía monitorea los indicadores de rendimiento?</t>
  </si>
  <si>
    <t>¿La empresa logra optimizar el rendimiento de ventas fuera de línea basados en el rendimiento online?</t>
  </si>
  <si>
    <t>Utilice las herramientas de análisis para entender el comportamiento de su cliente, por ejemplo, qué tipos de productos le gusta más, cuál es su perfil de consumo y aplique este conocimiento en su realidad.</t>
  </si>
  <si>
    <t>La inversión en medios off-line como vallas publicitarias, anuncios en periódicos y revistas, y carteles. Son las formas más antiguas de la publicidad y aún así continuan dando resultados hasta hoy. Así que no deje de experimentarlo apesar de su empresa ser online.</t>
  </si>
  <si>
    <t>Revice la forma en que se llevó a cabo, muchas veces, no se ha comunicado de la manera correcta o en el medio más apropiado para su público. Siempre es válido un segundo intento.</t>
  </si>
  <si>
    <t>¿La empresa realiza compras regulares de publicidad?</t>
  </si>
  <si>
    <t>Sí, la empresa invierte regularmente en la publicidad fuera de línea.</t>
  </si>
  <si>
    <t>Tener regularmente sus inversiones, le traerá mejores resultados, pues sus clientes potenciales irán de acostumbrandose con su presencia y finalmente van a detenerse en el lugar que deseas.</t>
  </si>
  <si>
    <t>Invertir en estrategias de boca em boca es una de las maneras más baratas y eficaces para difundir su marca. Para eso, incentive con descuentos a que sus clientes indiquen nuevos y genere noticias sobre su empresa para que ellos comenten.</t>
  </si>
  <si>
    <t>¿La empresa invierte en estrategias de boca en boca?</t>
  </si>
  <si>
    <t>¿La empresa posee embajadores o afiliados?</t>
  </si>
  <si>
    <t>Para crear embajadores de uma marca efectiva, evalua si la experiencia de compra de su cliente es la mejor posible en todas las etapas. Y para medir la cantidad de sus clientes que asumen este papel, haga encuestas de satisfacción, por ejemplo, el puntaje neto del promotor.</t>
  </si>
  <si>
    <t>Tener una red de afiliados puede ser una excelente oportunidad para que usted pueda vender más y difundir su marca con un bajo costo. Sólo tiene que seleccionar algunas personas y pedirles que divulguen y vendan sus productos, y en cambio, otorgarles un porcentaje de los ingresos obtenidos de sus propios resultados.</t>
  </si>
  <si>
    <t>Utilice su red de afiliados como canal de comunicación con el cliente. Escuchar las opiniones y observaciones sobre el mercado y el producto no solo puede mejorar su desempeño como le aproximará de este importante canal de ventas.</t>
  </si>
  <si>
    <t>¿La empresa sabe cuáles son los perfiles de sus  clientes?</t>
  </si>
  <si>
    <t>La empresa tiene una noción de quien desea atender pero no entiende completamente el cliente.</t>
  </si>
  <si>
    <t>Separe los perfiles de sus clientes de acuerdo con los factores de segmentación desarrollados y averigue qué hace con que cada uno busque su producto.</t>
  </si>
  <si>
    <t>Trate de entender cual es el valor que cada cliente busca en su producto. La mejor manera de hacerlo es tomar la iniciativa de llegar a saber del propio cliente que es lo que él desea para mejor atenderlo. Usted puede hacer esto mediante encuestas de satisfacción, conversaciones informales etc.</t>
  </si>
  <si>
    <t>Medios fuera de línea</t>
  </si>
  <si>
    <t>¿La empresa lleva a cabo un registro de clientes?</t>
  </si>
  <si>
    <t>La empresa hace el registro de sus clientes y sabe utilizar esas informaciones para aumentar y mejorar la calidad de sus ventas.</t>
  </si>
  <si>
    <t>Registre sus clientes y medios de contacto (correo electrónico, teléfono, dirección...) para acciones posteriores de marketing y consulta de informaciones.</t>
  </si>
  <si>
    <t>Trate de averiguar cuáles son los factores de acompañamiento importantes para su negocio (ejemplo: edad, sexo, clase social...) e incluir esas informaciones en el registro para dirigirse a sus clientes y luego desarrollar acciones de marketing.</t>
  </si>
  <si>
    <t>¿La empresa atiende realmente las necesidades de sus clientes?</t>
  </si>
  <si>
    <t>Trate de entender lo que está buscando cada tipo de cliente en sus productos, a través de simulaciones, conversaciones o encuestas a los clientes. Un restaurante de autoservicio, por ejemplo, tiene su principal valor en la velocidad de la comida.</t>
  </si>
  <si>
    <t>Trate de entender todos los atributos envueltos en su producto o servicio y haga una matriz de comparación con sus competidores, generando una llamada Curva de Valor. Así usted podrá entender en qué parte la empresa está por encima o por debajo de ellos.</t>
  </si>
  <si>
    <t>Después de entender lo que está buscando el cliente en productos como el suyo, su posición en relación a los competidores y donde la empresa pretende llegar en cuanto a esos factores, planifique acciones para mejorar la situación.</t>
  </si>
  <si>
    <t>Elabore medios para abrir el canal cliente/empresa. Si él es quien obtiene el producto final, es de él que la empresa debe sacar las principales ideas de los puntos a mejorar. Usted puede abrir este canal a través de encuestas de satisfacción, conversaciones informales, feedbacks de productos, de servicio etc.</t>
  </si>
  <si>
    <t>Desarrolle modelos para medir de forma precisa y consecuentemente más eficiente. Hay muchos puntos en los que el cliente puede estar insatisfecho y eso solo llega a la empresa a través de  una constante retroactividad entre el cliente y la empresa.</t>
  </si>
  <si>
    <t>Se controla el cumplimiento y calidad de los procesos buscando la mejora en la reducción tiempo/costos.</t>
  </si>
  <si>
    <t>Busque mejoras en la reducción de tiempo y costos envueltos en los procesos. La mejora continua es el conjunto de actividades planificadas a través del cual todas las partes de la organización están dirigidas a aumentar la satisfacción del cliente, tanto para los clientes internos como para los externos.</t>
  </si>
  <si>
    <t>Un paso adelante en el uso de la tecnología en los procesos es el uso de software de gestión como los contactos, el control financiero, entre otros, que permitirán un mayor control y optimización de sus procesos.</t>
  </si>
  <si>
    <t>La empresa controla las compras en base a las evaluaciones de precios, forma de pago y tiempo de entrega.</t>
  </si>
  <si>
    <t>Controle sus compras por cotización de precios con diferentes proveedores y escójalo por el menor costo -beneficio.</t>
  </si>
  <si>
    <t>Tener gestores en el proceso es uno de los primeros pasos a tomar si su empresa pretende elevar y mantener la calidad de sus productos y servicios.</t>
  </si>
  <si>
    <t>Ya es un primer paso, sin embargo, preste más atención a este punto, si quiere tener una imagen sólida delante de sus clientes.</t>
  </si>
  <si>
    <t>Esta es una mala señal, porque su empresa puede sufrir acciones punitivas y, por otra parte, su cliente no se sentirá seguro en realizar las compras com usted.</t>
  </si>
  <si>
    <t>Está bien, aunque no hayan reglas, estea muy atento a la calidad de su empresa, ya sea en la producción, administración, limpieza etc.</t>
  </si>
  <si>
    <t>De vez en cuando la empresa excede un plazo u otro.</t>
  </si>
  <si>
    <t>Esta es una mala señal, y si sigue así, tendrá serios problemas para retener a los clientes.</t>
  </si>
  <si>
    <t>Esta es una mala señal, ya que si usted no tiene un canal de servicio con el cual el cliente pueda ponerse en contacto siempre que lo necesite, él no tendrá seguridad para realizar nuevas compras y después de todo no estará satisfecho.</t>
  </si>
  <si>
    <t>Tener un canal de servicio es importante, pero más importante que eso es entender los problemas del cliente y tomar medidas correctivas.</t>
  </si>
  <si>
    <t>Recoger el feedback es importante, pero más importante que eso es entender los problemas del cliente y tomar medidas correctivas.</t>
  </si>
  <si>
    <t>Evalúe y otorgue feedbacks a los proveedores en busca de la mejoría de sus servicios, fortaleciendo la relación de esa asociación. Un punto importante en la evaluación y calificación de los proveedores es la comunicación.</t>
  </si>
  <si>
    <t>Controle sus artículos más costosos/críticos. Por ejemplo, si usted es dueño de un taller de reparación de automóviles, controle apenas las entradas y salidas de los neumáticos, pues éstos son los productos más caros y que no pueden faltar.</t>
  </si>
  <si>
    <t>Reconsidere este punto. Piense que una entrega es el momento donde su cliente entra en contacto con su procuto o servicio. ¿Eso sucede sobre su control o no?</t>
  </si>
  <si>
    <t>Este es un problema, porque, de esa manera, se hace más difícil manejar cualquier problema eventual que ocurra durante este proceso.</t>
  </si>
  <si>
    <t>Tome apuntes sobre las ventajas y desventajas de la tercerización en este factor. Es importante adquirir un equilibrio entre la capacidad de logística y control total sobre sus entregas. Evalúe de que lado se encuentra en esa balanza y realice cambios necesarios.</t>
  </si>
  <si>
    <t>¿La empresa posee una tasa alta de pérdida de los productos o servicios?</t>
  </si>
  <si>
    <t>Reconsidere este punto. Piense que le estoy preguntando que si hay mucha pérdida en el processo de cierre de un servicio, es decir, ¿usted pierde muchos clientes potenciales durante las negociaciones?</t>
  </si>
  <si>
    <t>Mantenga un mejor control sobre sus entregas o cambie la forma de negociar los términos y costos.</t>
  </si>
  <si>
    <t>¿Su empresa cuenta con un proceso de reclutamiento y selección de empleados y anuncia sus ofertas de empleo?</t>
  </si>
  <si>
    <t>Hay entrevistas con los candidatos y se piden referencias a terceros.</t>
  </si>
  <si>
    <t>Hay entrevistas con los candidatos y se hacen pruebas que simulan las actividades de la empresa.</t>
  </si>
  <si>
    <t>Realice las selecciones en base a criterios definidos. Los criterios de selección deben ser claros y unificados para que usted logre mantener un nivel de calidad entre los seleccionados para formar parte de su equipo. Por otra parte, se pueden llevar a cabo pruebas que simulen las actividades diarias de la empresa.</t>
  </si>
  <si>
    <t>Estimule siempre a sus empleados para que recomienden a los nuevos talentos, sin embargo, no se olvide de divulgar las oportunidades externas también.</t>
  </si>
  <si>
    <t>Buscar uma segmentación específica es muy importante, de esa manera, usted va a aumentar las posibilidades de conseguir un candidato con el perfil esperado.</t>
  </si>
  <si>
    <t>Anuncie sus ofertas de empleo en Internet, ampliando su alcance y ayude a ganar un aumento considerado de solicitantes.</t>
  </si>
  <si>
    <t>La empresa no evalua el desempeño de sus empleados.</t>
  </si>
  <si>
    <t>Haga evaluaciones de desempeño de los empleados. Tan importante como la contratación de un buen empleado es saber cómo se está desempeñando en su papel dentro de la organización. Si él está yendo mal, debe ser orientado y si está yendo bien, debe ser recompensado y reconocido.</t>
  </si>
  <si>
    <t>Cruce los datos de evaluación de desempeño con un estudio de clima laboral.</t>
  </si>
  <si>
    <t>Descubra las competencias necesarias de sus empleados. Eso significa identificar todo lo que su empleado necesita para ser capaz de hacer y atender las necesidades de la empresa. Es decir, si usted tiene clientes extranjeros, el empleado necesita ser eficiente en Inglés, y así sucesivamente.</t>
  </si>
  <si>
    <t>No estoy seguro, la empresa realiza algunos entrenamientos en el año pero no se si son necesarios.</t>
  </si>
  <si>
    <t>Sí, la empresa realiza programas de formación y desarrollo en base a las informaciones recogidas en las encuestas.</t>
  </si>
  <si>
    <t>¿Cuándo un nuevo empleado asume un cargo está recibiendo un entrenamiento adecuado?</t>
  </si>
  <si>
    <t>Esto es una mala señal. Para solucionar este problema, promueva una formación institucional para que sus empleados conozcan más acerca de su empresa y también una formación específica para los cargos que estarán ejerciendo.</t>
  </si>
  <si>
    <t>Crie una herramienta de gestión del conocimiento (wiki) para el registro continuo y consultas futuras.De esta forma, todos se sentirán más importantes y capaces de ayudar en la construcción de una empresa más comunicativa.</t>
  </si>
  <si>
    <t>¿Cómo se distribuyen  los cargos y la evaluación de los sueldos?</t>
  </si>
  <si>
    <t>Registre las funciones esperadas para cada cargo. Elabore un manual de cada cargo y deje ese material disponible para sus funcionarios. Cada nuevo empleado deberá recibir instrucciones en sus funciones de conformidad con lo que está descrito en el manual. Eso indicará un modelo de ejercício de las funciones dentro de la empresa.</t>
  </si>
  <si>
    <t>Actualice las descripciones de los cargos y las compatibilice con las actividades realizadas en su empresa. Los cambios del mercado reflejan en su empresa y estos cambios pueden reflejar en las actividades que sus empleados realizan.</t>
  </si>
  <si>
    <t>Implemente reconocimiento e incentivos para el personal de ventas. Para animar a su equipo de ventas, usted debe implementar una política de incentivos. Eso debe ser coherente con los criterios de evaluación y los resultados esperados.</t>
  </si>
  <si>
    <t>Amplie la política de reconocimiento e incentivos para otros cargos. Diferentes cargos contribuyen de forma distinta para el éxito de la organización, por eso usted debe buscar establecer criterios de avaliación y premiación de acuerdo con el papel desempeñado por cada empleado en su negocio.</t>
  </si>
  <si>
    <t>Crie un canal formal de quejas de los empleados y trátelos de manera eficiente. Ademá de eso, deje los horarios y lugares de trabajo más flexibles. A menudo, eso puede ahorrar el tiempo de su colaborador y llevar más bienestar para él y para su empresa.</t>
  </si>
  <si>
    <t>Feedback Personalizado</t>
  </si>
  <si>
    <t>Medios en línea</t>
  </si>
  <si>
    <t>Promedio general de las áreas</t>
  </si>
  <si>
    <t>Seleccione el área</t>
  </si>
  <si>
    <t>Evaluación de las Subáreas</t>
  </si>
  <si>
    <t xml:space="preserve">Deficiencia relacionada con </t>
  </si>
  <si>
    <t>Actual y deseada</t>
  </si>
  <si>
    <t>DIAGNÓSTICO EMPRESARIAL</t>
  </si>
  <si>
    <t>Técnica</t>
  </si>
  <si>
    <t>Crescente</t>
  </si>
  <si>
    <t>Herramientas</t>
  </si>
  <si>
    <t>Comentarios</t>
  </si>
  <si>
    <t>Estamos aquí, no lo hemos formalizado para que toda la gente lo vea e identifique.</t>
  </si>
  <si>
    <t xml:space="preserve">Estamos empezando para el desarrollo del 2023, cambiando los planes al ahora ya tener manufactura. </t>
  </si>
  <si>
    <t xml:space="preserve">Completamente es lo que uso para la planeación tanto financiera, comercial y ahora con manufactura. </t>
  </si>
  <si>
    <t xml:space="preserve">Principalmente se monitorea vueltas de inventario, ventas. Nada de lo demás. </t>
  </si>
  <si>
    <t xml:space="preserve">Ahora con manufactura estamos explorando nuevos segmentos. Y con los fabricantes que distribuimos buscamos canales de ventas. </t>
  </si>
  <si>
    <t xml:space="preserve">Todo el tiempo estamos sacando nuevos desarrollos, principalmente en iluminación y en sistemas de conectividad. </t>
  </si>
  <si>
    <t xml:space="preserve">Tenemos registradas las marcas, tanto IDC Componentes, Sciolux, Traxio y hay promoción de las mismas. Aunque no hay mucha inversión en marketing al momento. </t>
  </si>
  <si>
    <t xml:space="preserve">Tenemos casi 200 clientes activos, en la estrategia de nuevos negocios inicia con los clientes actuales. </t>
  </si>
  <si>
    <t xml:space="preserve">Nada al momento. </t>
  </si>
  <si>
    <t xml:space="preserve">Acabamos de hacer la inversión del equipo para la línea de producción y sus instalaciones. Teníamos un terreno, pero lo tuvimos que vender para completar para esta inversión. </t>
  </si>
  <si>
    <t xml:space="preserve">Si, a través de un buen ambiente de trabajo, capacitación y en un tiempo evaluando la metodología. </t>
  </si>
  <si>
    <t xml:space="preserve">Queremos penetrar USA como principal área de crecimiento. </t>
  </si>
  <si>
    <t xml:space="preserve">Tenemos una relación con nuestros competidores, incluso hacemos negocio con varios de ellos. </t>
  </si>
  <si>
    <t xml:space="preserve">La base de nuestro éxito es la relación con nuestros proveedores. Se cuidan mucho, incluso más que los clientes. </t>
  </si>
  <si>
    <t xml:space="preserve">Siempre buscamos la forma de exceder sus expectativas, pero nos hace falta formalizar nuestros tratos, por ser buena gente, se abusa. </t>
  </si>
  <si>
    <t xml:space="preserve">La única barrera que tenemos es el flujo de efectivo, los clientes no pagan a tiempo. </t>
  </si>
  <si>
    <t xml:space="preserve">Si, es parte del proceso de selección. Solo usamos el servicio de head hunter. </t>
  </si>
  <si>
    <t xml:space="preserve">Es una combinación, depende del puesto. Pero somos muy creyentes de la generación del talento. </t>
  </si>
  <si>
    <t xml:space="preserve">Todas son internas. </t>
  </si>
  <si>
    <t xml:space="preserve">Primeramente es esta, referencia a resultados. Pero no se han definido los criterios claros de evaluación. </t>
  </si>
  <si>
    <t xml:space="preserve">Se realizan capacitaciones formales y de acuerdo a los requerimientos para su desempeño laboral. </t>
  </si>
  <si>
    <t xml:space="preserve">Aquí es donde estamos. Pero no hay un plan de capacitación formal. Pero si sabemos lo que tenemos que prepararnos. </t>
  </si>
  <si>
    <t xml:space="preserve">Se le hace un inducción y se le asignan sus tareas y se le realiza una supervisión detallada al inicio de su labor. </t>
  </si>
  <si>
    <t xml:space="preserve">Solo se tiene una reunión quincenal de manera formal. El resto de las reuniones se realizan bajo demanda. </t>
  </si>
  <si>
    <t xml:space="preserve">Estamos aquí, y estamos trabajando para determinar bien los campos de acción. </t>
  </si>
  <si>
    <t xml:space="preserve">Solamente tenemos el incentivo a los comerciales, por comisiones. El resto de los bonos no los tenemos identificados y definidos. </t>
  </si>
  <si>
    <t xml:space="preserve">Estamos en esta situación. Siempre abiertos a tener una plática 1 a 1 con la gente.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</si>
</sst>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0"/>
      <name val="Calibri"/>
      <family val="2"/>
      <scheme val="minor"/>
    </font>
    <font>
      <sz val="12"/>
      <color theme="1" tint="0.249977111117893"/>
      <name val="Calibri"/>
      <family val="2"/>
      <scheme val="minor"/>
    </font>
    <font>
      <sz val="11"/>
      <color theme="1" tint="0.249977111117893"/>
      <name val="Calibri"/>
      <family val="2"/>
      <scheme val="minor"/>
    </font>
    <font>
      <u/>
      <sz val="12"/>
      <color theme="11"/>
      <name val="Calibri"/>
      <family val="2"/>
      <scheme val="minor"/>
    </font>
    <font>
      <sz val="12"/>
      <color theme="1"/>
      <name val="Calibri"/>
      <family val="2"/>
      <scheme val="minor"/>
    </font>
    <font>
      <sz val="11"/>
      <color theme="0"/>
      <name val="Calibri"/>
      <family val="2"/>
      <scheme val="minor"/>
    </font>
    <font>
      <b/>
      <sz val="11"/>
      <color theme="1" tint="0.249977111117893"/>
      <name val="Calibri"/>
      <family val="2"/>
      <scheme val="minor"/>
    </font>
    <font>
      <b/>
      <sz val="14"/>
      <color theme="1" tint="0.249977111117893"/>
      <name val="Calibri"/>
      <family val="2"/>
      <scheme val="minor"/>
    </font>
    <font>
      <sz val="8"/>
      <color theme="1"/>
      <name val="Calibri"/>
      <family val="2"/>
      <scheme val="minor"/>
    </font>
    <font>
      <sz val="8"/>
      <color rgb="FFFF0000"/>
      <name val="Calibri"/>
      <family val="2"/>
      <scheme val="minor"/>
    </font>
    <font>
      <b/>
      <sz val="12"/>
      <color theme="0"/>
      <name val="Calibri"/>
      <family val="2"/>
      <scheme val="minor"/>
    </font>
    <font>
      <b/>
      <sz val="36"/>
      <color rgb="FF9C0006"/>
      <name val="Calibri"/>
      <family val="2"/>
      <scheme val="minor"/>
    </font>
    <font>
      <sz val="36"/>
      <color theme="0" tint="-0.499984740745262"/>
      <name val="Calibri"/>
      <family val="2"/>
      <scheme val="minor"/>
    </font>
    <font>
      <b/>
      <sz val="48"/>
      <color theme="1"/>
      <name val="Calibri"/>
      <family val="2"/>
      <scheme val="minor"/>
    </font>
    <font>
      <sz val="36"/>
      <color theme="1"/>
      <name val="Calibri"/>
      <family val="2"/>
      <scheme val="minor"/>
    </font>
    <font>
      <b/>
      <sz val="36"/>
      <color indexed="8"/>
      <name val="Calibri"/>
      <family val="2"/>
    </font>
    <font>
      <sz val="36"/>
      <color indexed="8"/>
      <name val="Calibri"/>
      <family val="2"/>
    </font>
    <font>
      <sz val="28"/>
      <color theme="1"/>
      <name val="Calibri"/>
      <family val="2"/>
      <scheme val="minor"/>
    </font>
    <font>
      <b/>
      <sz val="28"/>
      <color indexed="8"/>
      <name val="Calibri"/>
      <family val="2"/>
    </font>
    <font>
      <sz val="28"/>
      <color indexed="8"/>
      <name val="Calibri"/>
      <family val="2"/>
    </font>
    <font>
      <b/>
      <sz val="11"/>
      <color theme="0"/>
      <name val="Calibri"/>
      <family val="2"/>
      <scheme val="minor"/>
    </font>
    <font>
      <sz val="11"/>
      <name val="Calibri"/>
      <family val="2"/>
      <scheme val="minor"/>
    </font>
    <font>
      <b/>
      <sz val="14"/>
      <color theme="1"/>
      <name val="Calibri"/>
      <family val="2"/>
      <scheme val="minor"/>
    </font>
    <font>
      <sz val="11"/>
      <color rgb="FFFF0000"/>
      <name val="Calibri"/>
      <family val="2"/>
      <scheme val="minor"/>
    </font>
    <font>
      <sz val="22"/>
      <color theme="0"/>
      <name val="HGMaruGothicMPRO"/>
      <family val="2"/>
      <charset val="128"/>
    </font>
  </fonts>
  <fills count="10">
    <fill>
      <patternFill patternType="none"/>
    </fill>
    <fill>
      <patternFill patternType="gray125"/>
    </fill>
    <fill>
      <patternFill patternType="solid">
        <fgColor theme="1" tint="0.249977111117893"/>
        <bgColor indexed="64"/>
      </patternFill>
    </fill>
    <fill>
      <patternFill patternType="solid">
        <fgColor theme="0" tint="-4.9989318521683403E-2"/>
        <bgColor indexed="64"/>
      </patternFill>
    </fill>
    <fill>
      <patternFill patternType="solid">
        <fgColor rgb="FF6699CC"/>
        <bgColor indexed="64"/>
      </patternFill>
    </fill>
    <fill>
      <patternFill patternType="solid">
        <fgColor theme="0" tint="-0.14999847407452621"/>
        <bgColor indexed="64"/>
      </patternFill>
    </fill>
    <fill>
      <patternFill patternType="solid">
        <fgColor rgb="FFFFC7CE"/>
        <bgColor indexed="64"/>
      </patternFill>
    </fill>
    <fill>
      <patternFill patternType="solid">
        <fgColor rgb="FF55B03E"/>
        <bgColor indexed="64"/>
      </patternFill>
    </fill>
    <fill>
      <patternFill patternType="solid">
        <fgColor rgb="FFF0462E"/>
        <bgColor indexed="64"/>
      </patternFill>
    </fill>
    <fill>
      <patternFill patternType="solid">
        <fgColor theme="1" tint="0.499984740745262"/>
        <bgColor indexed="64"/>
      </patternFill>
    </fill>
  </fills>
  <borders count="9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ck">
        <color theme="0"/>
      </left>
      <right style="thick">
        <color theme="0"/>
      </right>
      <top style="thick">
        <color theme="0"/>
      </top>
      <bottom style="thick">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diagonal/>
    </border>
    <border>
      <left style="thick">
        <color theme="0"/>
      </left>
      <right style="thick">
        <color theme="0"/>
      </right>
      <top style="thick">
        <color theme="0"/>
      </top>
      <bottom/>
      <diagonal/>
    </border>
    <border>
      <left style="medium">
        <color theme="0"/>
      </left>
      <right style="thin">
        <color theme="0" tint="-0.14996795556505021"/>
      </right>
      <top style="thick">
        <color theme="0"/>
      </top>
      <bottom style="thin">
        <color theme="0" tint="-0.14996795556505021"/>
      </bottom>
      <diagonal/>
    </border>
    <border>
      <left style="medium">
        <color theme="0"/>
      </left>
      <right style="thin">
        <color theme="0" tint="-0.14996795556505021"/>
      </right>
      <top style="thin">
        <color theme="0" tint="-0.14996795556505021"/>
      </top>
      <bottom style="thin">
        <color theme="0" tint="-0.14996795556505021"/>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n">
        <color theme="0" tint="-0.14996795556505021"/>
      </left>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0691854609822"/>
      </right>
      <top style="thin">
        <color theme="0" tint="-0.14993743705557422"/>
      </top>
      <bottom style="thin">
        <color theme="0" tint="-0.14993743705557422"/>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3743705557422"/>
      </bottom>
      <diagonal/>
    </border>
    <border>
      <left style="medium">
        <color theme="0"/>
      </left>
      <right/>
      <top style="thin">
        <color theme="0" tint="-0.14996795556505021"/>
      </top>
      <bottom style="thin">
        <color theme="0" tint="-0.14996795556505021"/>
      </bottom>
      <diagonal/>
    </border>
    <border>
      <left/>
      <right style="thick">
        <color theme="0"/>
      </right>
      <top style="thick">
        <color theme="0"/>
      </top>
      <bottom style="thick">
        <color theme="0"/>
      </bottom>
      <diagonal/>
    </border>
    <border>
      <left style="thick">
        <color theme="0"/>
      </left>
      <right/>
      <top/>
      <bottom/>
      <diagonal/>
    </border>
    <border>
      <left/>
      <right/>
      <top style="thick">
        <color theme="0"/>
      </top>
      <bottom style="thick">
        <color theme="0"/>
      </bottom>
      <diagonal/>
    </border>
    <border>
      <left/>
      <right/>
      <top style="thick">
        <color theme="0"/>
      </top>
      <bottom/>
      <diagonal/>
    </border>
    <border>
      <left style="thin">
        <color theme="0" tint="-0.14996795556505021"/>
      </left>
      <right style="thin">
        <color theme="0" tint="-0.14993743705557422"/>
      </right>
      <top style="thick">
        <color theme="0"/>
      </top>
      <bottom style="thin">
        <color theme="0" tint="-0.14996795556505021"/>
      </bottom>
      <diagonal/>
    </border>
    <border>
      <left style="thin">
        <color theme="0" tint="-0.14993743705557422"/>
      </left>
      <right style="thin">
        <color theme="0" tint="-0.14993743705557422"/>
      </right>
      <top style="thick">
        <color theme="0"/>
      </top>
      <bottom style="thin">
        <color theme="0" tint="-0.14996795556505021"/>
      </bottom>
      <diagonal/>
    </border>
    <border>
      <left style="thin">
        <color theme="0" tint="-0.14993743705557422"/>
      </left>
      <right style="thin">
        <color theme="0" tint="-0.14996795556505021"/>
      </right>
      <top style="thick">
        <color theme="0"/>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ck">
        <color theme="0"/>
      </top>
      <bottom style="thin">
        <color theme="0" tint="-0.14993743705557422"/>
      </bottom>
      <diagonal/>
    </border>
    <border>
      <left style="thin">
        <color theme="0" tint="-0.14993743705557422"/>
      </left>
      <right style="thin">
        <color theme="0" tint="-0.14993743705557422"/>
      </right>
      <top style="thick">
        <color theme="0"/>
      </top>
      <bottom style="thin">
        <color theme="0" tint="-0.14993743705557422"/>
      </bottom>
      <diagonal/>
    </border>
    <border>
      <left style="thin">
        <color theme="0" tint="-0.14993743705557422"/>
      </left>
      <right style="thin">
        <color theme="0" tint="-0.14996795556505021"/>
      </right>
      <top style="thick">
        <color theme="0"/>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ck">
        <color theme="0"/>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3743705557422"/>
      </bottom>
      <diagonal/>
    </border>
    <border>
      <left style="thin">
        <color theme="0" tint="-0.14996795556505021"/>
      </left>
      <right/>
      <top/>
      <bottom/>
      <diagonal/>
    </border>
    <border>
      <left style="thin">
        <color theme="0" tint="-0.14996795556505021"/>
      </left>
      <right/>
      <top style="thick">
        <color theme="0"/>
      </top>
      <bottom/>
      <diagonal/>
    </border>
    <border>
      <left/>
      <right style="thin">
        <color theme="0" tint="-0.14996795556505021"/>
      </right>
      <top style="thick">
        <color theme="0"/>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ck">
        <color theme="0"/>
      </left>
      <right/>
      <top style="thick">
        <color theme="0"/>
      </top>
      <bottom style="thick">
        <color theme="0"/>
      </bottom>
      <diagonal/>
    </border>
    <border>
      <left/>
      <right/>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right style="thin">
        <color theme="0" tint="-0.14996795556505021"/>
      </right>
      <top style="thin">
        <color theme="0" tint="-0.14993743705557422"/>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indexed="64"/>
      </left>
      <right style="thin">
        <color theme="0" tint="-0.14996795556505021"/>
      </right>
      <top style="thin">
        <color indexed="64"/>
      </top>
      <bottom style="thin">
        <color theme="0" tint="-0.14993743705557422"/>
      </bottom>
      <diagonal/>
    </border>
    <border>
      <left style="thin">
        <color indexed="64"/>
      </left>
      <right style="thin">
        <color theme="0" tint="-0.14996795556505021"/>
      </right>
      <top style="thin">
        <color theme="0" tint="-0.14993743705557422"/>
      </top>
      <bottom style="thin">
        <color theme="0" tint="-0.14993743705557422"/>
      </bottom>
      <diagonal/>
    </border>
    <border>
      <left style="thin">
        <color indexed="64"/>
      </left>
      <right style="thin">
        <color theme="0" tint="-0.14996795556505021"/>
      </right>
      <top style="thin">
        <color theme="0" tint="-0.14993743705557422"/>
      </top>
      <bottom style="thin">
        <color indexed="64"/>
      </bottom>
      <diagonal/>
    </border>
    <border>
      <left style="thin">
        <color indexed="64"/>
      </left>
      <right style="thin">
        <color theme="0" tint="-0.14996795556505021"/>
      </right>
      <top style="thin">
        <color theme="0" tint="-0.14993743705557422"/>
      </top>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bottom/>
      <diagonal/>
    </border>
    <border>
      <left style="thin">
        <color indexed="64"/>
      </left>
      <right/>
      <top style="thin">
        <color indexed="64"/>
      </top>
      <bottom/>
      <diagonal/>
    </border>
    <border>
      <left style="thin">
        <color theme="0" tint="-0.1498764000366222"/>
      </left>
      <right style="thin">
        <color indexed="64"/>
      </right>
      <top style="thin">
        <color indexed="64"/>
      </top>
      <bottom/>
      <diagonal/>
    </border>
    <border>
      <left style="thin">
        <color indexed="64"/>
      </left>
      <right/>
      <top/>
      <bottom/>
      <diagonal/>
    </border>
    <border>
      <left style="thin">
        <color theme="0" tint="-0.1498764000366222"/>
      </left>
      <right style="thin">
        <color indexed="64"/>
      </right>
      <top/>
      <bottom/>
      <diagonal/>
    </border>
    <border>
      <left style="thin">
        <color theme="0" tint="-0.1498764000366222"/>
      </left>
      <right style="thin">
        <color indexed="64"/>
      </right>
      <top style="thin">
        <color theme="0" tint="-0.1498764000366222"/>
      </top>
      <bottom/>
      <diagonal/>
    </border>
    <border>
      <left style="thin">
        <color theme="0" tint="-0.1498764000366222"/>
      </left>
      <right style="thin">
        <color indexed="64"/>
      </right>
      <top/>
      <bottom style="thin">
        <color theme="0" tint="-0.1498764000366222"/>
      </bottom>
      <diagonal/>
    </border>
    <border>
      <left style="thin">
        <color indexed="64"/>
      </left>
      <right/>
      <top/>
      <bottom style="thin">
        <color indexed="64"/>
      </bottom>
      <diagonal/>
    </border>
    <border>
      <left style="thin">
        <color theme="0" tint="-0.1498764000366222"/>
      </left>
      <right style="thin">
        <color indexed="64"/>
      </right>
      <top/>
      <bottom style="thin">
        <color indexed="64"/>
      </bottom>
      <diagonal/>
    </border>
    <border>
      <left style="thin">
        <color indexed="64"/>
      </left>
      <right style="thin">
        <color theme="0" tint="-0.14993743705557422"/>
      </right>
      <top style="thin">
        <color indexed="64"/>
      </top>
      <bottom/>
      <diagonal/>
    </border>
    <border>
      <left style="thin">
        <color theme="0" tint="-0.14993743705557422"/>
      </left>
      <right style="thin">
        <color indexed="64"/>
      </right>
      <top style="thin">
        <color indexed="64"/>
      </top>
      <bottom/>
      <diagonal/>
    </border>
    <border>
      <left style="thin">
        <color indexed="64"/>
      </left>
      <right style="thin">
        <color theme="0" tint="-0.14993743705557422"/>
      </right>
      <top/>
      <bottom/>
      <diagonal/>
    </border>
    <border>
      <left style="thin">
        <color theme="0" tint="-0.14993743705557422"/>
      </left>
      <right style="thin">
        <color indexed="64"/>
      </right>
      <top/>
      <bottom/>
      <diagonal/>
    </border>
    <border>
      <left style="thin">
        <color theme="0" tint="-0.14993743705557422"/>
      </left>
      <right style="thin">
        <color indexed="64"/>
      </right>
      <top/>
      <bottom style="thin">
        <color theme="0" tint="-0.14993743705557422"/>
      </bottom>
      <diagonal/>
    </border>
    <border>
      <left style="thin">
        <color theme="0" tint="-0.14993743705557422"/>
      </left>
      <right style="thin">
        <color indexed="64"/>
      </right>
      <top style="thin">
        <color theme="0" tint="-0.14993743705557422"/>
      </top>
      <bottom/>
      <diagonal/>
    </border>
    <border>
      <left style="thin">
        <color indexed="64"/>
      </left>
      <right style="thin">
        <color theme="0" tint="-0.14993743705557422"/>
      </right>
      <top/>
      <bottom style="thin">
        <color indexed="64"/>
      </bottom>
      <diagonal/>
    </border>
    <border>
      <left style="thin">
        <color theme="0" tint="-0.14993743705557422"/>
      </left>
      <right style="thin">
        <color indexed="64"/>
      </right>
      <top/>
      <bottom style="thin">
        <color indexed="64"/>
      </bottom>
      <diagonal/>
    </border>
    <border>
      <left style="thin">
        <color theme="0" tint="-0.14993743705557422"/>
      </left>
      <right style="thin">
        <color indexed="64"/>
      </right>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indexed="64"/>
      </left>
      <right style="thin">
        <color theme="0" tint="-0.14996795556505021"/>
      </right>
      <top style="thin">
        <color indexed="64"/>
      </top>
      <bottom/>
      <diagonal/>
    </border>
    <border>
      <left style="thin">
        <color indexed="64"/>
      </left>
      <right style="thin">
        <color theme="0" tint="-0.14996795556505021"/>
      </right>
      <top/>
      <bottom/>
      <diagonal/>
    </border>
    <border>
      <left style="thin">
        <color indexed="64"/>
      </left>
      <right style="thin">
        <color theme="0" tint="-0.14996795556505021"/>
      </right>
      <top/>
      <bottom style="thin">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s>
  <cellStyleXfs count="6">
    <xf numFmtId="0" fontId="0" fillId="0" borderId="0"/>
    <xf numFmtId="0" fontId="20" fillId="0" borderId="0" applyNumberFormat="0" applyFill="0" applyBorder="0" applyAlignment="0" applyProtection="0"/>
    <xf numFmtId="0" fontId="21" fillId="0" borderId="0"/>
    <xf numFmtId="9" fontId="21" fillId="0" borderId="0" applyFont="0" applyFill="0" applyBorder="0" applyAlignment="0" applyProtection="0"/>
    <xf numFmtId="0" fontId="10" fillId="0" borderId="0"/>
    <xf numFmtId="0" fontId="3" fillId="0" borderId="0"/>
  </cellStyleXfs>
  <cellXfs count="293">
    <xf numFmtId="0" fontId="0" fillId="0" borderId="0" xfId="0"/>
    <xf numFmtId="0" fontId="23" fillId="5" borderId="2" xfId="0" applyFont="1" applyFill="1" applyBorder="1" applyAlignment="1">
      <alignment horizontal="left" vertical="center" indent="1"/>
    </xf>
    <xf numFmtId="0" fontId="16" fillId="2" borderId="0" xfId="0" applyFont="1" applyFill="1"/>
    <xf numFmtId="0" fontId="16" fillId="2" borderId="0" xfId="0" applyFont="1" applyFill="1" applyAlignment="1">
      <alignment horizontal="right" indent="1"/>
    </xf>
    <xf numFmtId="0" fontId="22" fillId="4" borderId="0" xfId="0" applyFont="1" applyFill="1" applyAlignment="1">
      <alignment horizontal="center" vertical="center"/>
    </xf>
    <xf numFmtId="0" fontId="16" fillId="4" borderId="0" xfId="0" applyFont="1" applyFill="1"/>
    <xf numFmtId="0" fontId="22" fillId="0" borderId="0" xfId="0" applyFont="1" applyAlignment="1">
      <alignment horizontal="center" vertical="center"/>
    </xf>
    <xf numFmtId="0" fontId="16" fillId="0" borderId="0" xfId="0" applyFont="1"/>
    <xf numFmtId="0" fontId="16" fillId="2" borderId="0" xfId="0" applyFont="1" applyFill="1" applyAlignment="1">
      <alignment horizontal="left" vertical="center" indent="1"/>
    </xf>
    <xf numFmtId="0" fontId="22" fillId="4" borderId="0" xfId="0" applyFont="1" applyFill="1" applyAlignment="1">
      <alignment horizontal="left" vertical="center" indent="1"/>
    </xf>
    <xf numFmtId="0" fontId="22" fillId="0" borderId="0" xfId="0" applyFont="1" applyAlignment="1">
      <alignment horizontal="left" vertical="center" indent="1"/>
    </xf>
    <xf numFmtId="0" fontId="16" fillId="0" borderId="0" xfId="0" applyFont="1" applyAlignment="1">
      <alignment horizontal="left" vertical="center" indent="1"/>
    </xf>
    <xf numFmtId="0" fontId="23" fillId="5" borderId="8" xfId="0" applyFont="1" applyFill="1" applyBorder="1" applyAlignment="1">
      <alignment horizontal="left" vertical="center" indent="1"/>
    </xf>
    <xf numFmtId="9" fontId="16" fillId="3" borderId="9" xfId="0" applyNumberFormat="1" applyFont="1" applyFill="1" applyBorder="1" applyAlignment="1">
      <alignment horizontal="left" vertical="center" wrapText="1" indent="1"/>
    </xf>
    <xf numFmtId="9" fontId="16" fillId="3" borderId="10" xfId="0" applyNumberFormat="1" applyFont="1" applyFill="1" applyBorder="1" applyAlignment="1">
      <alignment horizontal="left" vertical="center" wrapText="1" indent="1"/>
    </xf>
    <xf numFmtId="9" fontId="16" fillId="3" borderId="3" xfId="0" applyNumberFormat="1" applyFont="1" applyFill="1" applyBorder="1" applyAlignment="1">
      <alignment horizontal="left" vertical="center" wrapText="1" indent="1"/>
    </xf>
    <xf numFmtId="0" fontId="22" fillId="0" borderId="0" xfId="0" applyFont="1"/>
    <xf numFmtId="9" fontId="16" fillId="3" borderId="13" xfId="0" applyNumberFormat="1" applyFont="1" applyFill="1" applyBorder="1" applyAlignment="1">
      <alignment horizontal="left" vertical="center" wrapText="1" indent="1"/>
    </xf>
    <xf numFmtId="0" fontId="16" fillId="0" borderId="14" xfId="0" applyFont="1" applyBorder="1" applyAlignment="1" applyProtection="1">
      <alignment horizontal="left" vertical="center" indent="1"/>
      <protection locked="0"/>
    </xf>
    <xf numFmtId="0" fontId="13" fillId="0" borderId="15" xfId="0" applyFont="1" applyBorder="1" applyAlignment="1" applyProtection="1">
      <alignment horizontal="left" vertical="center" indent="1"/>
      <protection locked="0"/>
    </xf>
    <xf numFmtId="9" fontId="16" fillId="0" borderId="0" xfId="3" applyFont="1" applyFill="1" applyBorder="1" applyProtection="1"/>
    <xf numFmtId="0" fontId="23" fillId="5" borderId="2" xfId="0" applyFont="1" applyFill="1" applyBorder="1" applyAlignment="1">
      <alignment horizontal="left" vertical="center" wrapText="1" indent="1"/>
    </xf>
    <xf numFmtId="9" fontId="23" fillId="5" borderId="18" xfId="0" applyNumberFormat="1" applyFont="1" applyFill="1" applyBorder="1" applyAlignment="1">
      <alignment horizontal="left" vertical="center" wrapText="1" indent="1"/>
    </xf>
    <xf numFmtId="0" fontId="13" fillId="0" borderId="0" xfId="0" applyFont="1"/>
    <xf numFmtId="9" fontId="16" fillId="5" borderId="16" xfId="0" applyNumberFormat="1" applyFont="1" applyFill="1" applyBorder="1" applyAlignment="1">
      <alignment horizontal="left" vertical="center" wrapText="1" indent="1"/>
    </xf>
    <xf numFmtId="0" fontId="24" fillId="0" borderId="2" xfId="0" applyFont="1" applyBorder="1" applyAlignment="1">
      <alignment horizontal="left" vertical="center" indent="1"/>
    </xf>
    <xf numFmtId="9" fontId="23" fillId="3" borderId="4" xfId="0" applyNumberFormat="1" applyFont="1" applyFill="1" applyBorder="1" applyAlignment="1">
      <alignment horizontal="left" vertical="center" indent="1"/>
    </xf>
    <xf numFmtId="9" fontId="23" fillId="3" borderId="3" xfId="0" applyNumberFormat="1" applyFont="1" applyFill="1" applyBorder="1" applyAlignment="1">
      <alignment horizontal="left" vertical="center" indent="1"/>
    </xf>
    <xf numFmtId="9" fontId="16" fillId="0" borderId="3" xfId="0" applyNumberFormat="1" applyFont="1" applyBorder="1" applyAlignment="1" applyProtection="1">
      <alignment horizontal="left" vertical="center" wrapText="1" indent="1"/>
      <protection locked="0"/>
    </xf>
    <xf numFmtId="9" fontId="19" fillId="3" borderId="4" xfId="0" applyNumberFormat="1" applyFont="1" applyFill="1" applyBorder="1" applyAlignment="1">
      <alignment horizontal="left" vertical="center" indent="1"/>
    </xf>
    <xf numFmtId="0" fontId="16" fillId="3" borderId="23" xfId="0" applyFont="1" applyFill="1" applyBorder="1" applyAlignment="1">
      <alignment horizontal="left" vertical="center" wrapText="1" indent="1"/>
    </xf>
    <xf numFmtId="0" fontId="16" fillId="3" borderId="24" xfId="0" applyFont="1" applyFill="1" applyBorder="1" applyAlignment="1">
      <alignment horizontal="left" vertical="center" wrapText="1" indent="1"/>
    </xf>
    <xf numFmtId="9" fontId="16" fillId="3" borderId="25" xfId="3" applyFont="1" applyFill="1" applyBorder="1" applyAlignment="1" applyProtection="1">
      <alignment horizontal="left" vertical="center" wrapText="1" indent="1"/>
    </xf>
    <xf numFmtId="0" fontId="16" fillId="3" borderId="26" xfId="0" applyFont="1" applyFill="1" applyBorder="1" applyAlignment="1">
      <alignment horizontal="left" vertical="center" wrapText="1" indent="1"/>
    </xf>
    <xf numFmtId="0" fontId="16" fillId="3" borderId="27" xfId="0" applyFont="1" applyFill="1" applyBorder="1" applyAlignment="1">
      <alignment horizontal="left" vertical="center" wrapText="1" indent="1"/>
    </xf>
    <xf numFmtId="9" fontId="16" fillId="3" borderId="28" xfId="3" applyFont="1" applyFill="1" applyBorder="1" applyAlignment="1" applyProtection="1">
      <alignment horizontal="left" vertical="center" wrapText="1" indent="1"/>
    </xf>
    <xf numFmtId="0" fontId="16" fillId="3" borderId="29" xfId="0" applyFont="1" applyFill="1" applyBorder="1" applyAlignment="1">
      <alignment horizontal="left" vertical="center" wrapText="1" indent="1"/>
    </xf>
    <xf numFmtId="0" fontId="16" fillId="3" borderId="30" xfId="0" applyFont="1" applyFill="1" applyBorder="1" applyAlignment="1">
      <alignment horizontal="left" vertical="center" wrapText="1" indent="1"/>
    </xf>
    <xf numFmtId="9" fontId="16" fillId="3" borderId="31" xfId="3" applyFont="1" applyFill="1" applyBorder="1" applyAlignment="1" applyProtection="1">
      <alignment horizontal="left" vertical="center" wrapText="1" indent="1"/>
    </xf>
    <xf numFmtId="0" fontId="16" fillId="3" borderId="32" xfId="0" applyFont="1" applyFill="1" applyBorder="1" applyAlignment="1">
      <alignment horizontal="left" vertical="center" wrapText="1" indent="1"/>
    </xf>
    <xf numFmtId="0" fontId="16" fillId="3" borderId="33" xfId="0" applyFont="1" applyFill="1" applyBorder="1" applyAlignment="1">
      <alignment horizontal="left" vertical="center" wrapText="1" indent="1"/>
    </xf>
    <xf numFmtId="9" fontId="16" fillId="3" borderId="6" xfId="3" applyFont="1" applyFill="1" applyBorder="1" applyAlignment="1" applyProtection="1">
      <alignment horizontal="left" vertical="center" wrapText="1" indent="1"/>
    </xf>
    <xf numFmtId="0" fontId="16" fillId="3" borderId="34" xfId="0" applyFont="1" applyFill="1" applyBorder="1" applyAlignment="1">
      <alignment horizontal="left" vertical="center" wrapText="1" indent="1"/>
    </xf>
    <xf numFmtId="0" fontId="16" fillId="3" borderId="35" xfId="0" applyFont="1" applyFill="1" applyBorder="1" applyAlignment="1">
      <alignment horizontal="left" vertical="center" wrapText="1" indent="1"/>
    </xf>
    <xf numFmtId="9" fontId="16" fillId="3" borderId="36" xfId="3" applyFont="1" applyFill="1" applyBorder="1" applyAlignment="1" applyProtection="1">
      <alignment horizontal="left" vertical="center" wrapText="1" indent="1"/>
    </xf>
    <xf numFmtId="0" fontId="25" fillId="2" borderId="0" xfId="0" applyFont="1" applyFill="1"/>
    <xf numFmtId="0" fontId="25" fillId="4" borderId="0" xfId="0" applyFont="1" applyFill="1"/>
    <xf numFmtId="0" fontId="25" fillId="0" borderId="0" xfId="0" applyFont="1"/>
    <xf numFmtId="0" fontId="25" fillId="0" borderId="0" xfId="0" applyFont="1" applyAlignment="1">
      <alignment horizontal="left" vertical="center" indent="1"/>
    </xf>
    <xf numFmtId="9" fontId="16" fillId="3" borderId="30" xfId="3" applyFont="1" applyFill="1" applyBorder="1" applyAlignment="1" applyProtection="1">
      <alignment horizontal="left" vertical="center" wrapText="1" indent="1"/>
    </xf>
    <xf numFmtId="9" fontId="16" fillId="3" borderId="33" xfId="3" applyFont="1" applyFill="1" applyBorder="1" applyAlignment="1" applyProtection="1">
      <alignment horizontal="left" vertical="center" wrapText="1" indent="1"/>
    </xf>
    <xf numFmtId="0" fontId="16" fillId="3" borderId="38" xfId="0" applyFont="1" applyFill="1" applyBorder="1" applyAlignment="1">
      <alignment horizontal="left" vertical="center" wrapText="1" indent="1"/>
    </xf>
    <xf numFmtId="0" fontId="16" fillId="3" borderId="5" xfId="0" applyFont="1" applyFill="1" applyBorder="1" applyAlignment="1">
      <alignment horizontal="left" vertical="center" wrapText="1" indent="1"/>
    </xf>
    <xf numFmtId="9" fontId="16" fillId="3" borderId="5" xfId="3" applyFont="1" applyFill="1" applyBorder="1" applyAlignment="1" applyProtection="1">
      <alignment horizontal="left" vertical="center" wrapText="1" indent="1"/>
    </xf>
    <xf numFmtId="0" fontId="23" fillId="0" borderId="2" xfId="0" applyFont="1" applyBorder="1" applyAlignment="1">
      <alignment horizontal="left" vertical="center" wrapText="1" indent="1"/>
    </xf>
    <xf numFmtId="9" fontId="19" fillId="0" borderId="22" xfId="0" applyNumberFormat="1" applyFont="1" applyBorder="1" applyAlignment="1">
      <alignment horizontal="left" vertical="center" indent="1"/>
    </xf>
    <xf numFmtId="0" fontId="28" fillId="6" borderId="2" xfId="0" applyFont="1" applyFill="1" applyBorder="1" applyAlignment="1">
      <alignment horizontal="center" vertical="center"/>
    </xf>
    <xf numFmtId="0" fontId="18" fillId="0" borderId="22" xfId="0" applyFont="1" applyBorder="1" applyAlignment="1">
      <alignment horizontal="left" vertical="center" wrapText="1" indent="1"/>
    </xf>
    <xf numFmtId="0" fontId="18" fillId="0" borderId="0" xfId="0" applyFont="1" applyAlignment="1">
      <alignment horizontal="left" vertical="center" wrapText="1" indent="1"/>
    </xf>
    <xf numFmtId="0" fontId="28" fillId="0" borderId="2" xfId="0" applyFont="1" applyBorder="1" applyAlignment="1">
      <alignment horizontal="center" vertical="center"/>
    </xf>
    <xf numFmtId="0" fontId="29" fillId="0" borderId="0" xfId="0" applyFont="1" applyAlignment="1">
      <alignment vertical="top"/>
    </xf>
    <xf numFmtId="0" fontId="30" fillId="0" borderId="0" xfId="0" applyFont="1" applyAlignment="1">
      <alignment horizontal="left"/>
    </xf>
    <xf numFmtId="0" fontId="31" fillId="0" borderId="0" xfId="0" applyFont="1" applyAlignment="1">
      <alignment vertical="center"/>
    </xf>
    <xf numFmtId="0" fontId="34" fillId="0" borderId="46" xfId="0" applyFont="1" applyBorder="1" applyAlignment="1">
      <alignment vertical="center"/>
    </xf>
    <xf numFmtId="0" fontId="34" fillId="0" borderId="0" xfId="0" applyFont="1" applyAlignment="1">
      <alignment vertical="center"/>
    </xf>
    <xf numFmtId="0" fontId="22" fillId="0" borderId="46" xfId="0" applyFont="1" applyBorder="1" applyAlignment="1">
      <alignment horizontal="center" vertical="center"/>
    </xf>
    <xf numFmtId="0" fontId="16" fillId="0" borderId="46" xfId="0" applyFont="1" applyBorder="1"/>
    <xf numFmtId="9" fontId="23" fillId="3" borderId="4" xfId="0" applyNumberFormat="1" applyFont="1" applyFill="1" applyBorder="1" applyAlignment="1">
      <alignment horizontal="left" vertical="center" wrapText="1" indent="1"/>
    </xf>
    <xf numFmtId="0" fontId="22" fillId="2" borderId="0" xfId="0" applyFont="1" applyFill="1"/>
    <xf numFmtId="0" fontId="22" fillId="4" borderId="0" xfId="0" applyFont="1" applyFill="1"/>
    <xf numFmtId="0" fontId="22" fillId="0" borderId="0" xfId="0" applyFont="1" applyAlignment="1">
      <alignment horizontal="left" vertical="center"/>
    </xf>
    <xf numFmtId="0" fontId="22" fillId="0" borderId="0" xfId="0" applyFont="1" applyAlignment="1">
      <alignment vertical="center"/>
    </xf>
    <xf numFmtId="0" fontId="27" fillId="0" borderId="0" xfId="0" applyFont="1" applyAlignment="1">
      <alignment horizontal="center" vertical="center" wrapText="1"/>
    </xf>
    <xf numFmtId="0" fontId="27" fillId="0" borderId="20" xfId="0" applyFont="1" applyBorder="1" applyAlignment="1">
      <alignment horizontal="center" vertical="center" wrapText="1"/>
    </xf>
    <xf numFmtId="0" fontId="22" fillId="2" borderId="0" xfId="0" applyFont="1" applyFill="1" applyAlignment="1">
      <alignment horizontal="center" vertical="center"/>
    </xf>
    <xf numFmtId="9" fontId="22" fillId="0" borderId="0" xfId="0" applyNumberFormat="1" applyFont="1"/>
    <xf numFmtId="9" fontId="22" fillId="0" borderId="0" xfId="3" applyFont="1" applyFill="1" applyBorder="1" applyProtection="1"/>
    <xf numFmtId="0" fontId="17" fillId="0" borderId="0" xfId="0" applyFont="1" applyAlignment="1">
      <alignment wrapText="1"/>
    </xf>
    <xf numFmtId="0" fontId="22" fillId="0" borderId="0" xfId="0" applyFont="1" applyAlignment="1">
      <alignment wrapText="1"/>
    </xf>
    <xf numFmtId="9" fontId="22" fillId="0" borderId="0" xfId="3" applyFont="1" applyAlignment="1" applyProtection="1">
      <alignment wrapText="1"/>
    </xf>
    <xf numFmtId="9" fontId="22" fillId="0" borderId="0" xfId="0" applyNumberFormat="1" applyFont="1" applyAlignment="1">
      <alignment wrapText="1"/>
    </xf>
    <xf numFmtId="9" fontId="19" fillId="0" borderId="37" xfId="0" applyNumberFormat="1" applyFont="1" applyBorder="1" applyAlignment="1" applyProtection="1">
      <alignment horizontal="left" vertical="center" indent="1"/>
      <protection locked="0"/>
    </xf>
    <xf numFmtId="0" fontId="16" fillId="0" borderId="22" xfId="0" applyFont="1" applyBorder="1" applyAlignment="1">
      <alignment vertical="center" wrapText="1"/>
    </xf>
    <xf numFmtId="0" fontId="26" fillId="0" borderId="0" xfId="0" applyFont="1"/>
    <xf numFmtId="9" fontId="19" fillId="0" borderId="4" xfId="0" applyNumberFormat="1" applyFont="1" applyBorder="1" applyAlignment="1" applyProtection="1">
      <alignment horizontal="left" vertical="center" indent="1"/>
      <protection locked="0"/>
    </xf>
    <xf numFmtId="0" fontId="13" fillId="5" borderId="17" xfId="0" applyFont="1" applyFill="1" applyBorder="1" applyAlignment="1">
      <alignment horizontal="left" vertical="center" indent="1"/>
    </xf>
    <xf numFmtId="0" fontId="16" fillId="5" borderId="14" xfId="0" applyFont="1" applyFill="1" applyBorder="1" applyAlignment="1">
      <alignment horizontal="left" vertical="center" indent="1"/>
    </xf>
    <xf numFmtId="0" fontId="16" fillId="0" borderId="14" xfId="0" applyFont="1" applyBorder="1" applyAlignment="1" applyProtection="1">
      <alignment horizontal="left" vertical="center" wrapText="1" indent="1"/>
      <protection locked="0"/>
    </xf>
    <xf numFmtId="0" fontId="17" fillId="0" borderId="0" xfId="2" applyFont="1"/>
    <xf numFmtId="0" fontId="38" fillId="2" borderId="0" xfId="0" applyFont="1" applyFill="1"/>
    <xf numFmtId="0" fontId="38" fillId="4" borderId="0" xfId="0" applyFont="1" applyFill="1"/>
    <xf numFmtId="0" fontId="38" fillId="0" borderId="0" xfId="0" applyFont="1"/>
    <xf numFmtId="9" fontId="38" fillId="0" borderId="3" xfId="0" applyNumberFormat="1" applyFont="1" applyBorder="1" applyAlignment="1" applyProtection="1">
      <alignment horizontal="left" vertical="center" wrapText="1" indent="1"/>
      <protection locked="0"/>
    </xf>
    <xf numFmtId="0" fontId="38" fillId="5" borderId="17" xfId="0" applyFont="1" applyFill="1" applyBorder="1" applyAlignment="1">
      <alignment horizontal="left" vertical="center" indent="1"/>
    </xf>
    <xf numFmtId="9" fontId="38" fillId="0" borderId="3" xfId="0" applyNumberFormat="1" applyFont="1" applyBorder="1" applyAlignment="1">
      <alignment horizontal="left" vertical="center" wrapText="1" indent="1"/>
    </xf>
    <xf numFmtId="9" fontId="38" fillId="5" borderId="16" xfId="0" applyNumberFormat="1" applyFont="1" applyFill="1" applyBorder="1" applyAlignment="1">
      <alignment horizontal="left" vertical="center" wrapText="1" indent="1"/>
    </xf>
    <xf numFmtId="0" fontId="37" fillId="7" borderId="2" xfId="0" applyFont="1" applyFill="1" applyBorder="1" applyAlignment="1">
      <alignment horizontal="left" vertical="center" indent="1"/>
    </xf>
    <xf numFmtId="0" fontId="37" fillId="7" borderId="2" xfId="0" applyFont="1" applyFill="1" applyBorder="1" applyAlignment="1">
      <alignment horizontal="left" vertical="center" wrapText="1" indent="1"/>
    </xf>
    <xf numFmtId="0" fontId="37" fillId="8" borderId="2" xfId="0" applyFont="1" applyFill="1" applyBorder="1" applyAlignment="1">
      <alignment horizontal="left" vertical="center" indent="1"/>
    </xf>
    <xf numFmtId="0" fontId="37" fillId="8" borderId="2" xfId="0" applyFont="1" applyFill="1" applyBorder="1" applyAlignment="1">
      <alignment horizontal="left" vertical="center" wrapText="1" indent="1"/>
    </xf>
    <xf numFmtId="0" fontId="37" fillId="9" borderId="2" xfId="0" applyFont="1" applyFill="1" applyBorder="1" applyAlignment="1">
      <alignment horizontal="left" vertical="center" wrapText="1" indent="1"/>
    </xf>
    <xf numFmtId="9" fontId="22" fillId="9" borderId="4" xfId="0" applyNumberFormat="1" applyFont="1" applyFill="1" applyBorder="1" applyAlignment="1">
      <alignment horizontal="left" vertical="center" indent="1"/>
    </xf>
    <xf numFmtId="0" fontId="23" fillId="5" borderId="2" xfId="0" applyFont="1" applyFill="1" applyBorder="1" applyAlignment="1">
      <alignment horizontal="right" vertical="center" indent="1"/>
    </xf>
    <xf numFmtId="0" fontId="24" fillId="5" borderId="2" xfId="0" applyFont="1" applyFill="1" applyBorder="1" applyAlignment="1">
      <alignment horizontal="left" vertical="center" indent="1"/>
    </xf>
    <xf numFmtId="0" fontId="39" fillId="0" borderId="0" xfId="0" applyFont="1" applyAlignment="1">
      <alignment horizontal="left" vertical="center" indent="1"/>
    </xf>
    <xf numFmtId="0" fontId="39" fillId="0" borderId="0" xfId="0" applyFont="1" applyAlignment="1">
      <alignment horizontal="left" vertical="center" indent="3"/>
    </xf>
    <xf numFmtId="0" fontId="39" fillId="0" borderId="0" xfId="0" applyFont="1" applyAlignment="1">
      <alignment horizontal="left" vertical="center" indent="16"/>
    </xf>
    <xf numFmtId="0" fontId="33" fillId="0" borderId="0" xfId="0" applyFont="1" applyAlignment="1">
      <alignment vertical="center"/>
    </xf>
    <xf numFmtId="0" fontId="36" fillId="0" borderId="46" xfId="0" applyFont="1" applyBorder="1" applyAlignment="1">
      <alignment vertical="center"/>
    </xf>
    <xf numFmtId="9" fontId="8" fillId="0" borderId="52" xfId="0" applyNumberFormat="1" applyFont="1" applyBorder="1" applyAlignment="1" applyProtection="1">
      <alignment horizontal="left" vertical="center" wrapText="1" indent="1"/>
      <protection locked="0"/>
    </xf>
    <xf numFmtId="9" fontId="4" fillId="0" borderId="53" xfId="0" applyNumberFormat="1" applyFont="1" applyBorder="1" applyAlignment="1" applyProtection="1">
      <alignment horizontal="left" vertical="center" wrapText="1" indent="1"/>
      <protection locked="0"/>
    </xf>
    <xf numFmtId="9" fontId="9" fillId="0" borderId="3" xfId="0" applyNumberFormat="1" applyFont="1" applyBorder="1" applyAlignment="1" applyProtection="1">
      <alignment horizontal="left" vertical="center" wrapText="1" indent="1"/>
      <protection locked="0"/>
    </xf>
    <xf numFmtId="9" fontId="4" fillId="0" borderId="55" xfId="0" applyNumberFormat="1" applyFont="1" applyBorder="1" applyAlignment="1" applyProtection="1">
      <alignment horizontal="left" vertical="center" wrapText="1" indent="1"/>
      <protection locked="0"/>
    </xf>
    <xf numFmtId="9" fontId="9" fillId="0" borderId="7" xfId="0" applyNumberFormat="1" applyFont="1" applyBorder="1" applyAlignment="1" applyProtection="1">
      <alignment horizontal="left" vertical="center" wrapText="1" indent="1"/>
      <protection locked="0"/>
    </xf>
    <xf numFmtId="9" fontId="4" fillId="0" borderId="58" xfId="0" applyNumberFormat="1" applyFont="1" applyBorder="1" applyAlignment="1" applyProtection="1">
      <alignment horizontal="left" vertical="center" wrapText="1" indent="1"/>
      <protection locked="0"/>
    </xf>
    <xf numFmtId="9" fontId="9" fillId="0" borderId="52" xfId="0" applyNumberFormat="1" applyFont="1" applyBorder="1" applyAlignment="1">
      <alignment horizontal="left" vertical="center" wrapText="1" indent="1"/>
    </xf>
    <xf numFmtId="9" fontId="9" fillId="0" borderId="53" xfId="0" applyNumberFormat="1" applyFont="1" applyBorder="1" applyAlignment="1">
      <alignment horizontal="left" vertical="center" wrapText="1" indent="1"/>
    </xf>
    <xf numFmtId="9" fontId="5" fillId="0" borderId="3" xfId="0" applyNumberFormat="1" applyFont="1" applyBorder="1" applyAlignment="1">
      <alignment horizontal="left" vertical="center" wrapText="1" indent="1"/>
    </xf>
    <xf numFmtId="9" fontId="5" fillId="0" borderId="55" xfId="0" applyNumberFormat="1" applyFont="1" applyBorder="1" applyAlignment="1">
      <alignment horizontal="left" vertical="center" wrapText="1" indent="1"/>
    </xf>
    <xf numFmtId="9" fontId="4" fillId="0" borderId="3" xfId="0" applyNumberFormat="1" applyFont="1" applyBorder="1" applyAlignment="1">
      <alignment horizontal="left" vertical="center" wrapText="1" indent="1"/>
    </xf>
    <xf numFmtId="9" fontId="9" fillId="0" borderId="55" xfId="0" applyNumberFormat="1" applyFont="1" applyBorder="1" applyAlignment="1">
      <alignment horizontal="left" vertical="center" wrapText="1" indent="1"/>
    </xf>
    <xf numFmtId="9" fontId="4" fillId="0" borderId="57" xfId="0" applyNumberFormat="1" applyFont="1" applyBorder="1" applyAlignment="1">
      <alignment horizontal="left" vertical="center" wrapText="1" indent="1"/>
    </xf>
    <xf numFmtId="9" fontId="4" fillId="0" borderId="58" xfId="0" applyNumberFormat="1" applyFont="1" applyBorder="1" applyAlignment="1">
      <alignment horizontal="left" vertical="center" wrapText="1" indent="1"/>
    </xf>
    <xf numFmtId="9" fontId="4" fillId="0" borderId="53" xfId="0" applyNumberFormat="1" applyFont="1" applyBorder="1" applyAlignment="1">
      <alignment horizontal="left" vertical="center" wrapText="1" indent="1"/>
    </xf>
    <xf numFmtId="9" fontId="9" fillId="0" borderId="3" xfId="0" applyNumberFormat="1" applyFont="1" applyBorder="1" applyAlignment="1">
      <alignment horizontal="left" vertical="center" wrapText="1" indent="1"/>
    </xf>
    <xf numFmtId="9" fontId="4" fillId="0" borderId="55" xfId="0" applyNumberFormat="1" applyFont="1" applyBorder="1" applyAlignment="1">
      <alignment horizontal="left" vertical="center" wrapText="1" indent="1"/>
    </xf>
    <xf numFmtId="9" fontId="9" fillId="0" borderId="57" xfId="0" applyNumberFormat="1" applyFont="1" applyBorder="1" applyAlignment="1">
      <alignment horizontal="left" vertical="center" wrapText="1" indent="1"/>
    </xf>
    <xf numFmtId="9" fontId="7" fillId="0" borderId="53" xfId="0" applyNumberFormat="1" applyFont="1" applyBorder="1" applyAlignment="1">
      <alignment horizontal="left" vertical="center" wrapText="1" indent="1"/>
    </xf>
    <xf numFmtId="9" fontId="7" fillId="0" borderId="52" xfId="0" applyNumberFormat="1" applyFont="1" applyBorder="1" applyAlignment="1">
      <alignment horizontal="left" vertical="center" wrapText="1" indent="1"/>
    </xf>
    <xf numFmtId="9" fontId="7" fillId="0" borderId="3" xfId="0" applyNumberFormat="1" applyFont="1" applyBorder="1" applyAlignment="1">
      <alignment horizontal="left" vertical="center" wrapText="1" indent="1"/>
    </xf>
    <xf numFmtId="9" fontId="7" fillId="0" borderId="57" xfId="0" applyNumberFormat="1" applyFont="1" applyBorder="1" applyAlignment="1">
      <alignment horizontal="left" vertical="center" wrapText="1" indent="1"/>
    </xf>
    <xf numFmtId="9" fontId="7" fillId="0" borderId="55" xfId="0" applyNumberFormat="1" applyFont="1" applyBorder="1" applyAlignment="1">
      <alignment horizontal="left" vertical="center" wrapText="1" indent="1"/>
    </xf>
    <xf numFmtId="9" fontId="16" fillId="0" borderId="3" xfId="0" applyNumberFormat="1" applyFont="1" applyBorder="1" applyAlignment="1">
      <alignment horizontal="left" vertical="center" wrapText="1" indent="1"/>
    </xf>
    <xf numFmtId="9" fontId="16" fillId="0" borderId="52" xfId="0" applyNumberFormat="1" applyFont="1" applyBorder="1" applyAlignment="1">
      <alignment horizontal="left" vertical="center" wrapText="1" indent="1"/>
    </xf>
    <xf numFmtId="9" fontId="16" fillId="0" borderId="57" xfId="0" applyNumberFormat="1" applyFont="1" applyBorder="1" applyAlignment="1">
      <alignment horizontal="left" vertical="center" wrapText="1" indent="1"/>
    </xf>
    <xf numFmtId="9" fontId="4" fillId="0" borderId="52" xfId="0" applyNumberFormat="1" applyFont="1" applyBorder="1" applyAlignment="1">
      <alignment horizontal="left" vertical="center" wrapText="1" indent="1"/>
    </xf>
    <xf numFmtId="9" fontId="11" fillId="0" borderId="3" xfId="0" applyNumberFormat="1" applyFont="1" applyBorder="1" applyAlignment="1">
      <alignment horizontal="left" vertical="center" wrapText="1" indent="1"/>
    </xf>
    <xf numFmtId="9" fontId="6" fillId="0" borderId="52" xfId="0" applyNumberFormat="1" applyFont="1" applyBorder="1" applyAlignment="1">
      <alignment horizontal="left" vertical="center" wrapText="1" indent="1"/>
    </xf>
    <xf numFmtId="9" fontId="6" fillId="0" borderId="53" xfId="0" applyNumberFormat="1" applyFont="1" applyBorder="1" applyAlignment="1">
      <alignment horizontal="left" vertical="center" wrapText="1" indent="1"/>
    </xf>
    <xf numFmtId="9" fontId="6" fillId="0" borderId="3" xfId="0" applyNumberFormat="1" applyFont="1" applyBorder="1" applyAlignment="1">
      <alignment horizontal="left" vertical="center" wrapText="1" indent="1"/>
    </xf>
    <xf numFmtId="9" fontId="6" fillId="0" borderId="55" xfId="0" applyNumberFormat="1" applyFont="1" applyBorder="1" applyAlignment="1">
      <alignment horizontal="left" vertical="center" wrapText="1" indent="1"/>
    </xf>
    <xf numFmtId="9" fontId="6" fillId="0" borderId="57" xfId="0" applyNumberFormat="1" applyFont="1" applyBorder="1" applyAlignment="1">
      <alignment horizontal="left" vertical="center" wrapText="1" indent="1"/>
    </xf>
    <xf numFmtId="9" fontId="4" fillId="0" borderId="7" xfId="0" applyNumberFormat="1" applyFont="1" applyBorder="1" applyAlignment="1">
      <alignment horizontal="left" vertical="center" wrapText="1" indent="1"/>
    </xf>
    <xf numFmtId="9" fontId="12" fillId="0" borderId="55" xfId="0" applyNumberFormat="1" applyFont="1" applyBorder="1" applyAlignment="1">
      <alignment horizontal="left" vertical="center" wrapText="1" indent="1"/>
    </xf>
    <xf numFmtId="9" fontId="13" fillId="0" borderId="57" xfId="0" applyNumberFormat="1" applyFont="1" applyBorder="1" applyAlignment="1">
      <alignment horizontal="left" vertical="center" wrapText="1" indent="1"/>
    </xf>
    <xf numFmtId="9" fontId="16" fillId="0" borderId="53" xfId="0" applyNumberFormat="1" applyFont="1" applyBorder="1" applyAlignment="1">
      <alignment horizontal="left" vertical="center" wrapText="1" indent="1"/>
    </xf>
    <xf numFmtId="9" fontId="16" fillId="0" borderId="55" xfId="0" applyNumberFormat="1" applyFont="1" applyBorder="1" applyAlignment="1">
      <alignment horizontal="left" vertical="center" wrapText="1" indent="1"/>
    </xf>
    <xf numFmtId="9" fontId="5" fillId="0" borderId="52" xfId="0" applyNumberFormat="1" applyFont="1" applyBorder="1" applyAlignment="1">
      <alignment horizontal="left" vertical="center" wrapText="1" indent="1"/>
    </xf>
    <xf numFmtId="9" fontId="5" fillId="0" borderId="53" xfId="0" applyNumberFormat="1" applyFont="1" applyBorder="1" applyAlignment="1">
      <alignment horizontal="left" vertical="center" wrapText="1" indent="1"/>
    </xf>
    <xf numFmtId="9" fontId="13" fillId="0" borderId="3" xfId="0" applyNumberFormat="1" applyFont="1" applyBorder="1" applyAlignment="1">
      <alignment horizontal="left" vertical="center" wrapText="1" indent="1"/>
    </xf>
    <xf numFmtId="9" fontId="5" fillId="0" borderId="57" xfId="0" applyNumberFormat="1" applyFont="1" applyBorder="1" applyAlignment="1">
      <alignment horizontal="left" vertical="center" wrapText="1" indent="1"/>
    </xf>
    <xf numFmtId="9" fontId="5" fillId="0" borderId="7" xfId="0" applyNumberFormat="1" applyFont="1" applyBorder="1" applyAlignment="1">
      <alignment horizontal="left" vertical="center" wrapText="1" indent="1"/>
    </xf>
    <xf numFmtId="9" fontId="2" fillId="0" borderId="53" xfId="0" applyNumberFormat="1" applyFont="1" applyBorder="1" applyAlignment="1">
      <alignment horizontal="left" vertical="center" wrapText="1" indent="1"/>
    </xf>
    <xf numFmtId="9" fontId="2" fillId="0" borderId="3" xfId="0" applyNumberFormat="1" applyFont="1" applyBorder="1" applyAlignment="1" applyProtection="1">
      <alignment horizontal="left" vertical="center" wrapText="1" indent="1"/>
      <protection locked="0"/>
    </xf>
    <xf numFmtId="0" fontId="2" fillId="2" borderId="0" xfId="0" applyFont="1" applyFill="1"/>
    <xf numFmtId="0" fontId="2" fillId="4" borderId="0" xfId="0" applyFont="1" applyFill="1"/>
    <xf numFmtId="0" fontId="2" fillId="0" borderId="0" xfId="0" applyFont="1"/>
    <xf numFmtId="0" fontId="0" fillId="0" borderId="0" xfId="0" applyAlignment="1">
      <alignment wrapText="1"/>
    </xf>
    <xf numFmtId="0" fontId="39" fillId="0" borderId="0" xfId="0" applyFont="1" applyAlignment="1">
      <alignment wrapText="1"/>
    </xf>
    <xf numFmtId="0" fontId="2" fillId="0" borderId="0" xfId="0" applyFont="1" applyAlignment="1">
      <alignment horizontal="left" vertical="center" indent="1"/>
    </xf>
    <xf numFmtId="0" fontId="17" fillId="0" borderId="0" xfId="0" applyFont="1"/>
    <xf numFmtId="0" fontId="41" fillId="0" borderId="0" xfId="0" applyFont="1" applyAlignment="1">
      <alignment vertical="center"/>
    </xf>
    <xf numFmtId="0" fontId="41" fillId="0" borderId="0" xfId="0" applyFont="1" applyAlignment="1">
      <alignment horizontal="center" vertical="center"/>
    </xf>
    <xf numFmtId="0" fontId="2" fillId="0" borderId="15" xfId="0" applyFont="1" applyBorder="1" applyAlignment="1" applyProtection="1">
      <alignment horizontal="left" vertical="center" indent="1"/>
      <protection locked="0"/>
    </xf>
    <xf numFmtId="0" fontId="2" fillId="2" borderId="0" xfId="0" applyFont="1" applyFill="1" applyAlignment="1">
      <alignment horizontal="left" vertical="center" indent="1"/>
    </xf>
    <xf numFmtId="0" fontId="2" fillId="4" borderId="0" xfId="0" applyFont="1" applyFill="1" applyAlignment="1">
      <alignment horizontal="left" vertical="center" indent="1"/>
    </xf>
    <xf numFmtId="0" fontId="2" fillId="4" borderId="0" xfId="0" applyFont="1" applyFill="1" applyAlignment="1">
      <alignment horizontal="center" vertical="center"/>
    </xf>
    <xf numFmtId="0" fontId="2" fillId="0" borderId="0" xfId="0" applyFont="1" applyAlignment="1">
      <alignment horizontal="center" vertical="center"/>
    </xf>
    <xf numFmtId="0" fontId="2" fillId="0" borderId="45" xfId="0" applyFont="1" applyBorder="1" applyAlignment="1">
      <alignment horizontal="right" vertical="center" indent="1"/>
    </xf>
    <xf numFmtId="9" fontId="2" fillId="0" borderId="1" xfId="0" applyNumberFormat="1" applyFont="1" applyBorder="1" applyAlignment="1" applyProtection="1">
      <alignment horizontal="left" vertical="center" indent="1"/>
      <protection locked="0"/>
    </xf>
    <xf numFmtId="0" fontId="39" fillId="0" borderId="2" xfId="0" applyFont="1" applyBorder="1" applyAlignment="1">
      <alignment horizontal="left" vertical="center" indent="1"/>
    </xf>
    <xf numFmtId="0" fontId="2" fillId="0" borderId="0" xfId="0" applyFont="1" applyAlignment="1">
      <alignment wrapText="1"/>
    </xf>
    <xf numFmtId="9" fontId="2" fillId="0" borderId="0" xfId="0" applyNumberFormat="1" applyFont="1" applyAlignment="1">
      <alignment wrapText="1"/>
    </xf>
    <xf numFmtId="9" fontId="2" fillId="0" borderId="0" xfId="3" applyFont="1" applyAlignment="1" applyProtection="1">
      <alignment wrapText="1"/>
    </xf>
    <xf numFmtId="9" fontId="2" fillId="0" borderId="0" xfId="0" applyNumberFormat="1" applyFont="1" applyAlignment="1">
      <alignment horizontal="left" vertical="top" wrapText="1"/>
    </xf>
    <xf numFmtId="9" fontId="2" fillId="0" borderId="0" xfId="0" applyNumberFormat="1" applyFont="1" applyAlignment="1">
      <alignment horizontal="left" vertical="center" indent="1"/>
    </xf>
    <xf numFmtId="9" fontId="2" fillId="0" borderId="0" xfId="3" applyFont="1" applyFill="1" applyBorder="1" applyAlignment="1" applyProtection="1">
      <alignment horizontal="left" vertical="center" indent="1"/>
    </xf>
    <xf numFmtId="0" fontId="2" fillId="0" borderId="0" xfId="0" applyFont="1" applyAlignment="1">
      <alignment horizontal="left" vertical="center"/>
    </xf>
    <xf numFmtId="0" fontId="2" fillId="0" borderId="0" xfId="0" applyFont="1" applyAlignment="1">
      <alignment vertical="center"/>
    </xf>
    <xf numFmtId="9" fontId="2" fillId="0" borderId="0" xfId="0" applyNumberFormat="1" applyFont="1"/>
    <xf numFmtId="9" fontId="2" fillId="0" borderId="0" xfId="3" applyFont="1" applyProtection="1"/>
    <xf numFmtId="0" fontId="2" fillId="0" borderId="0" xfId="3" applyNumberFormat="1" applyFont="1" applyProtection="1"/>
    <xf numFmtId="0" fontId="2" fillId="0" borderId="0" xfId="0" quotePrefix="1" applyFont="1"/>
    <xf numFmtId="9" fontId="2" fillId="0" borderId="3" xfId="0" applyNumberFormat="1" applyFont="1" applyBorder="1" applyAlignment="1">
      <alignment horizontal="left" vertical="center" wrapText="1" indent="1"/>
    </xf>
    <xf numFmtId="9" fontId="16" fillId="0" borderId="13" xfId="0" applyNumberFormat="1" applyFont="1" applyBorder="1" applyAlignment="1">
      <alignment horizontal="left" vertical="center" wrapText="1" indent="1"/>
    </xf>
    <xf numFmtId="0" fontId="16" fillId="0" borderId="17" xfId="0" applyFont="1" applyBorder="1" applyAlignment="1" applyProtection="1">
      <alignment horizontal="left" vertical="center" wrapText="1" indent="1"/>
      <protection locked="0"/>
    </xf>
    <xf numFmtId="9" fontId="16" fillId="0" borderId="89" xfId="0" applyNumberFormat="1" applyFont="1" applyBorder="1" applyAlignment="1">
      <alignment horizontal="left" vertical="center" wrapText="1" indent="1"/>
    </xf>
    <xf numFmtId="0" fontId="23" fillId="5" borderId="8" xfId="0" applyFont="1" applyFill="1" applyBorder="1" applyAlignment="1">
      <alignment horizontal="center" vertical="center"/>
    </xf>
    <xf numFmtId="0" fontId="23" fillId="5" borderId="8" xfId="0" applyFont="1" applyFill="1" applyBorder="1" applyAlignment="1">
      <alignment horizontal="center" vertical="center" textRotation="90"/>
    </xf>
    <xf numFmtId="0" fontId="0" fillId="0" borderId="11" xfId="0" applyBorder="1" applyAlignment="1">
      <alignment horizontal="center" vertical="center" textRotation="90"/>
    </xf>
    <xf numFmtId="0" fontId="0" fillId="0" borderId="12" xfId="0" applyBorder="1" applyAlignment="1">
      <alignment horizontal="center" vertical="center" textRotation="90"/>
    </xf>
    <xf numFmtId="0" fontId="5" fillId="0" borderId="61" xfId="0" applyFont="1" applyBorder="1" applyAlignment="1">
      <alignment horizontal="left" vertical="center" wrapText="1" indent="1"/>
    </xf>
    <xf numFmtId="0" fontId="16" fillId="0" borderId="62" xfId="0" applyFont="1" applyBorder="1" applyAlignment="1">
      <alignment horizontal="left" vertical="center" wrapText="1" indent="1"/>
    </xf>
    <xf numFmtId="0" fontId="16" fillId="0" borderId="63" xfId="0" applyFont="1" applyBorder="1" applyAlignment="1">
      <alignment horizontal="left" vertical="center" wrapText="1" indent="1"/>
    </xf>
    <xf numFmtId="0" fontId="4" fillId="0" borderId="61" xfId="0" applyFont="1" applyBorder="1" applyAlignment="1">
      <alignment horizontal="left" vertical="center" wrapText="1" indent="1"/>
    </xf>
    <xf numFmtId="0" fontId="16" fillId="0" borderId="64" xfId="0" applyFont="1" applyBorder="1" applyAlignment="1">
      <alignment horizontal="left" vertical="center" wrapText="1" indent="1"/>
    </xf>
    <xf numFmtId="0" fontId="5" fillId="0" borderId="55" xfId="0" applyFont="1" applyBorder="1" applyAlignment="1" applyProtection="1">
      <alignment horizontal="left" vertical="center" wrapText="1" indent="1"/>
      <protection locked="0"/>
    </xf>
    <xf numFmtId="0" fontId="14" fillId="0" borderId="55" xfId="0" applyFont="1" applyBorder="1" applyAlignment="1" applyProtection="1">
      <alignment horizontal="left" vertical="center" wrapText="1" indent="1"/>
      <protection locked="0"/>
    </xf>
    <xf numFmtId="0" fontId="14" fillId="0" borderId="58" xfId="0" applyFont="1" applyBorder="1" applyAlignment="1" applyProtection="1">
      <alignment horizontal="left" vertical="center" wrapText="1" indent="1"/>
      <protection locked="0"/>
    </xf>
    <xf numFmtId="0" fontId="9" fillId="0" borderId="51" xfId="0" applyFont="1" applyBorder="1" applyAlignment="1" applyProtection="1">
      <alignment horizontal="left" vertical="center" wrapText="1" indent="1"/>
      <protection locked="0"/>
    </xf>
    <xf numFmtId="0" fontId="14" fillId="0" borderId="54" xfId="0" applyFont="1" applyBorder="1" applyAlignment="1" applyProtection="1">
      <alignment horizontal="left" vertical="center" wrapText="1" indent="1"/>
      <protection locked="0"/>
    </xf>
    <xf numFmtId="0" fontId="0" fillId="0" borderId="54" xfId="0" applyBorder="1" applyAlignment="1" applyProtection="1">
      <alignment horizontal="left" vertical="center" wrapText="1" indent="1"/>
      <protection locked="0"/>
    </xf>
    <xf numFmtId="0" fontId="0" fillId="0" borderId="56" xfId="0" applyBorder="1" applyAlignment="1" applyProtection="1">
      <alignment horizontal="left" vertical="center" wrapText="1" indent="1"/>
      <protection locked="0"/>
    </xf>
    <xf numFmtId="0" fontId="14" fillId="0" borderId="66" xfId="0" applyFont="1" applyBorder="1" applyAlignment="1" applyProtection="1">
      <alignment horizontal="left" vertical="center" wrapText="1" indent="1"/>
      <protection locked="0"/>
    </xf>
    <xf numFmtId="0" fontId="14" fillId="0" borderId="67" xfId="0" applyFont="1" applyBorder="1" applyAlignment="1" applyProtection="1">
      <alignment horizontal="left" vertical="center" wrapText="1" indent="1"/>
      <protection locked="0"/>
    </xf>
    <xf numFmtId="0" fontId="0" fillId="0" borderId="67" xfId="0" applyBorder="1" applyAlignment="1" applyProtection="1">
      <alignment horizontal="left" vertical="center" wrapText="1" indent="1"/>
      <protection locked="0"/>
    </xf>
    <xf numFmtId="0" fontId="0" fillId="0" borderId="65" xfId="0" applyBorder="1" applyAlignment="1" applyProtection="1">
      <alignment horizontal="left" vertical="center" wrapText="1" indent="1"/>
      <protection locked="0"/>
    </xf>
    <xf numFmtId="0" fontId="14" fillId="0" borderId="60" xfId="0" applyFont="1" applyBorder="1" applyAlignment="1" applyProtection="1">
      <alignment horizontal="left" vertical="center" wrapText="1" indent="1"/>
      <protection locked="0"/>
    </xf>
    <xf numFmtId="0" fontId="9" fillId="0" borderId="76" xfId="0" applyFont="1" applyBorder="1" applyAlignment="1" applyProtection="1">
      <alignment horizontal="left" vertical="center" indent="1"/>
      <protection locked="0"/>
    </xf>
    <xf numFmtId="0" fontId="16" fillId="0" borderId="78" xfId="0" applyFont="1" applyBorder="1" applyAlignment="1" applyProtection="1">
      <alignment horizontal="left" vertical="center" indent="1"/>
      <protection locked="0"/>
    </xf>
    <xf numFmtId="0" fontId="16" fillId="0" borderId="82" xfId="0" applyFont="1" applyBorder="1" applyAlignment="1" applyProtection="1">
      <alignment horizontal="left" vertical="center" indent="1"/>
      <protection locked="0"/>
    </xf>
    <xf numFmtId="0" fontId="2" fillId="0" borderId="85" xfId="0" applyFont="1" applyBorder="1" applyAlignment="1" applyProtection="1">
      <alignment horizontal="left" vertical="center" wrapText="1" indent="1"/>
      <protection locked="0"/>
    </xf>
    <xf numFmtId="0" fontId="16" fillId="0" borderId="79" xfId="0" applyFont="1" applyBorder="1" applyAlignment="1" applyProtection="1">
      <alignment horizontal="left" vertical="center" wrapText="1" indent="1"/>
      <protection locked="0"/>
    </xf>
    <xf numFmtId="0" fontId="16" fillId="0" borderId="83" xfId="0" applyFont="1" applyBorder="1" applyAlignment="1" applyProtection="1">
      <alignment horizontal="left" vertical="center" wrapText="1" indent="1"/>
      <protection locked="0"/>
    </xf>
    <xf numFmtId="0" fontId="16" fillId="0" borderId="84" xfId="0" applyFont="1" applyBorder="1" applyAlignment="1" applyProtection="1">
      <alignment horizontal="left" vertical="center" wrapText="1" indent="1"/>
      <protection locked="0"/>
    </xf>
    <xf numFmtId="0" fontId="6" fillId="0" borderId="85" xfId="0" applyFont="1" applyBorder="1" applyAlignment="1" applyProtection="1">
      <alignment horizontal="left" vertical="center" wrapText="1" indent="1"/>
      <protection locked="0"/>
    </xf>
    <xf numFmtId="0" fontId="0" fillId="0" borderId="79" xfId="0" applyBorder="1" applyAlignment="1" applyProtection="1">
      <alignment horizontal="left" vertical="center" wrapText="1" indent="1"/>
      <protection locked="0"/>
    </xf>
    <xf numFmtId="0" fontId="0" fillId="0" borderId="84" xfId="0" applyBorder="1" applyAlignment="1" applyProtection="1">
      <alignment horizontal="left" vertical="center" wrapText="1" indent="1"/>
      <protection locked="0"/>
    </xf>
    <xf numFmtId="0" fontId="6" fillId="0" borderId="77" xfId="0" applyFont="1" applyBorder="1" applyAlignment="1" applyProtection="1">
      <alignment horizontal="left" vertical="center" wrapText="1" indent="1"/>
      <protection locked="0"/>
    </xf>
    <xf numFmtId="0" fontId="9" fillId="0" borderId="76" xfId="0" applyFont="1" applyBorder="1" applyAlignment="1" applyProtection="1">
      <alignment horizontal="left" vertical="center" wrapText="1" indent="1"/>
      <protection locked="0"/>
    </xf>
    <xf numFmtId="0" fontId="0" fillId="0" borderId="78" xfId="0" applyBorder="1" applyAlignment="1" applyProtection="1">
      <alignment horizontal="left" vertical="center" wrapText="1" indent="1"/>
      <protection locked="0"/>
    </xf>
    <xf numFmtId="0" fontId="0" fillId="0" borderId="82" xfId="0" applyBorder="1" applyAlignment="1" applyProtection="1">
      <alignment horizontal="left" vertical="center" wrapText="1" indent="1"/>
      <protection locked="0"/>
    </xf>
    <xf numFmtId="0" fontId="9" fillId="0" borderId="68" xfId="0" applyFont="1" applyBorder="1" applyAlignment="1" applyProtection="1">
      <alignment horizontal="left" vertical="center" wrapText="1" indent="1"/>
      <protection locked="0"/>
    </xf>
    <xf numFmtId="0" fontId="15" fillId="0" borderId="70" xfId="0" applyFont="1" applyBorder="1" applyAlignment="1" applyProtection="1">
      <alignment horizontal="left" vertical="center" wrapText="1" indent="1"/>
      <protection locked="0"/>
    </xf>
    <xf numFmtId="0" fontId="0" fillId="0" borderId="70" xfId="0" applyBorder="1" applyAlignment="1" applyProtection="1">
      <alignment horizontal="left" vertical="center" wrapText="1" indent="1"/>
      <protection locked="0"/>
    </xf>
    <xf numFmtId="0" fontId="0" fillId="0" borderId="74" xfId="0" applyBorder="1" applyAlignment="1" applyProtection="1">
      <alignment horizontal="left" vertical="center" wrapText="1" indent="1"/>
      <protection locked="0"/>
    </xf>
    <xf numFmtId="0" fontId="6" fillId="0" borderId="69" xfId="0" applyFont="1" applyBorder="1" applyAlignment="1" applyProtection="1">
      <alignment horizontal="left" vertical="center" wrapText="1" indent="1"/>
      <protection locked="0"/>
    </xf>
    <xf numFmtId="0" fontId="0" fillId="0" borderId="71" xfId="0" applyBorder="1" applyAlignment="1" applyProtection="1">
      <alignment horizontal="left" vertical="center" wrapText="1" indent="1"/>
      <protection locked="0"/>
    </xf>
    <xf numFmtId="0" fontId="6" fillId="0" borderId="72" xfId="0" applyFont="1" applyBorder="1" applyAlignment="1" applyProtection="1">
      <alignment horizontal="left" vertical="center" wrapText="1" indent="1"/>
      <protection locked="0"/>
    </xf>
    <xf numFmtId="0" fontId="0" fillId="0" borderId="73" xfId="0" applyBorder="1" applyAlignment="1" applyProtection="1">
      <alignment horizontal="left" vertical="center" wrapText="1" indent="1"/>
      <protection locked="0"/>
    </xf>
    <xf numFmtId="0" fontId="0" fillId="0" borderId="75" xfId="0" applyBorder="1" applyAlignment="1" applyProtection="1">
      <alignment horizontal="left" vertical="center" wrapText="1" indent="1"/>
      <protection locked="0"/>
    </xf>
    <xf numFmtId="9" fontId="2" fillId="0" borderId="51" xfId="0" applyNumberFormat="1" applyFont="1" applyBorder="1" applyAlignment="1">
      <alignment horizontal="left" vertical="center" wrapText="1" indent="1"/>
    </xf>
    <xf numFmtId="9" fontId="16" fillId="0" borderId="54" xfId="0" applyNumberFormat="1" applyFont="1" applyBorder="1" applyAlignment="1">
      <alignment horizontal="left" vertical="center" wrapText="1" indent="1"/>
    </xf>
    <xf numFmtId="9" fontId="16" fillId="0" borderId="56" xfId="0" applyNumberFormat="1" applyFont="1" applyBorder="1" applyAlignment="1">
      <alignment horizontal="left" vertical="center" wrapText="1" indent="1"/>
    </xf>
    <xf numFmtId="9" fontId="38" fillId="0" borderId="51" xfId="0" applyNumberFormat="1" applyFont="1" applyBorder="1" applyAlignment="1">
      <alignment horizontal="left" vertical="center" wrapText="1" indent="1"/>
    </xf>
    <xf numFmtId="9" fontId="16" fillId="0" borderId="59" xfId="0" applyNumberFormat="1" applyFont="1" applyBorder="1" applyAlignment="1">
      <alignment horizontal="left" vertical="center" wrapText="1" indent="1"/>
    </xf>
    <xf numFmtId="9" fontId="40" fillId="0" borderId="54" xfId="0" applyNumberFormat="1" applyFont="1" applyBorder="1" applyAlignment="1">
      <alignment horizontal="left" vertical="center" wrapText="1" indent="1"/>
    </xf>
    <xf numFmtId="9" fontId="40" fillId="0" borderId="56" xfId="0" applyNumberFormat="1" applyFont="1" applyBorder="1" applyAlignment="1">
      <alignment horizontal="left" vertical="center" wrapText="1" indent="1"/>
    </xf>
    <xf numFmtId="9" fontId="6" fillId="0" borderId="55" xfId="0" applyNumberFormat="1" applyFont="1" applyBorder="1" applyAlignment="1" applyProtection="1">
      <alignment horizontal="left" vertical="center" wrapText="1" indent="1"/>
      <protection locked="0"/>
    </xf>
    <xf numFmtId="9" fontId="16" fillId="0" borderId="55" xfId="0" applyNumberFormat="1" applyFont="1" applyBorder="1" applyAlignment="1" applyProtection="1">
      <alignment horizontal="left" vertical="center" wrapText="1" indent="1"/>
      <protection locked="0"/>
    </xf>
    <xf numFmtId="9" fontId="16" fillId="0" borderId="58" xfId="0" applyNumberFormat="1" applyFont="1" applyBorder="1" applyAlignment="1" applyProtection="1">
      <alignment horizontal="left" vertical="center" wrapText="1" indent="1"/>
      <protection locked="0"/>
    </xf>
    <xf numFmtId="9" fontId="7" fillId="0" borderId="51" xfId="0" applyNumberFormat="1" applyFont="1" applyBorder="1" applyAlignment="1">
      <alignment horizontal="left" vertical="center" wrapText="1" indent="1"/>
    </xf>
    <xf numFmtId="0" fontId="6" fillId="0" borderId="61" xfId="0" applyFont="1" applyBorder="1" applyAlignment="1">
      <alignment horizontal="left" vertical="center" wrapText="1" indent="1"/>
    </xf>
    <xf numFmtId="9" fontId="9" fillId="0" borderId="86" xfId="0" applyNumberFormat="1" applyFont="1" applyBorder="1" applyAlignment="1" applyProtection="1">
      <alignment horizontal="left" vertical="center" wrapText="1" indent="1"/>
      <protection locked="0"/>
    </xf>
    <xf numFmtId="9" fontId="16" fillId="0" borderId="87" xfId="0" applyNumberFormat="1" applyFont="1" applyBorder="1" applyAlignment="1" applyProtection="1">
      <alignment horizontal="left" vertical="center" wrapText="1" indent="1"/>
      <protection locked="0"/>
    </xf>
    <xf numFmtId="9" fontId="16" fillId="0" borderId="88" xfId="0" applyNumberFormat="1" applyFont="1" applyBorder="1" applyAlignment="1" applyProtection="1">
      <alignment horizontal="left" vertical="center" wrapText="1" indent="1"/>
      <protection locked="0"/>
    </xf>
    <xf numFmtId="9" fontId="1" fillId="0" borderId="51" xfId="0" applyNumberFormat="1" applyFont="1" applyBorder="1" applyAlignment="1" applyProtection="1">
      <alignment horizontal="left" vertical="center" wrapText="1" indent="1"/>
      <protection locked="0"/>
    </xf>
    <xf numFmtId="9" fontId="16" fillId="0" borderId="54" xfId="0" applyNumberFormat="1" applyFont="1" applyBorder="1" applyAlignment="1" applyProtection="1">
      <alignment horizontal="left" vertical="center" wrapText="1" indent="1"/>
      <protection locked="0"/>
    </xf>
    <xf numFmtId="9" fontId="16" fillId="0" borderId="59" xfId="0" applyNumberFormat="1" applyFont="1" applyBorder="1" applyAlignment="1" applyProtection="1">
      <alignment horizontal="left" vertical="center" wrapText="1" indent="1"/>
      <protection locked="0"/>
    </xf>
    <xf numFmtId="9" fontId="9" fillId="0" borderId="51" xfId="0" applyNumberFormat="1" applyFont="1" applyBorder="1" applyAlignment="1">
      <alignment horizontal="left" vertical="center" wrapText="1" indent="1"/>
    </xf>
    <xf numFmtId="9" fontId="4" fillId="0" borderId="51" xfId="0" applyNumberFormat="1" applyFont="1" applyBorder="1" applyAlignment="1">
      <alignment horizontal="left" vertical="center" wrapText="1" indent="1"/>
    </xf>
    <xf numFmtId="9" fontId="1" fillId="0" borderId="53" xfId="0" applyNumberFormat="1" applyFont="1" applyBorder="1" applyAlignment="1" applyProtection="1">
      <alignment horizontal="left" vertical="center" wrapText="1" indent="1"/>
      <protection locked="0"/>
    </xf>
    <xf numFmtId="0" fontId="38" fillId="0" borderId="61" xfId="0" applyFont="1" applyBorder="1" applyAlignment="1">
      <alignment horizontal="left" vertical="center" wrapText="1" indent="1"/>
    </xf>
    <xf numFmtId="0" fontId="0" fillId="0" borderId="80" xfId="0" applyBorder="1" applyAlignment="1" applyProtection="1">
      <alignment horizontal="left" vertical="center" wrapText="1" indent="1"/>
      <protection locked="0"/>
    </xf>
    <xf numFmtId="0" fontId="4" fillId="0" borderId="81" xfId="0" applyFont="1" applyBorder="1" applyAlignment="1" applyProtection="1">
      <alignment horizontal="left" vertical="center" wrapText="1" indent="1"/>
      <protection locked="0"/>
    </xf>
    <xf numFmtId="0" fontId="6" fillId="0" borderId="81" xfId="0" applyFont="1" applyBorder="1" applyAlignment="1" applyProtection="1">
      <alignment horizontal="left" vertical="center" wrapText="1" indent="1"/>
      <protection locked="0"/>
    </xf>
    <xf numFmtId="0" fontId="0" fillId="0" borderId="83" xfId="0" applyBorder="1" applyAlignment="1" applyProtection="1">
      <alignment horizontal="left" vertical="center" wrapText="1" indent="1"/>
      <protection locked="0"/>
    </xf>
    <xf numFmtId="9" fontId="23" fillId="5" borderId="8" xfId="0" applyNumberFormat="1" applyFont="1" applyFill="1" applyBorder="1" applyAlignment="1">
      <alignment horizontal="center" vertical="center" textRotation="90"/>
    </xf>
    <xf numFmtId="0" fontId="16" fillId="3" borderId="35" xfId="0" applyFont="1" applyFill="1" applyBorder="1" applyAlignment="1">
      <alignment horizontal="left" vertical="center" wrapText="1" indent="1"/>
    </xf>
    <xf numFmtId="0" fontId="16" fillId="3" borderId="27" xfId="0" applyFont="1" applyFill="1" applyBorder="1" applyAlignment="1">
      <alignment horizontal="left" vertical="center" wrapText="1" indent="1"/>
    </xf>
    <xf numFmtId="0" fontId="37" fillId="8" borderId="21" xfId="0" applyFont="1" applyFill="1" applyBorder="1" applyAlignment="1">
      <alignment horizontal="left" vertical="center" indent="1"/>
    </xf>
    <xf numFmtId="0" fontId="37" fillId="8" borderId="19" xfId="0" applyFont="1" applyFill="1" applyBorder="1" applyAlignment="1">
      <alignment horizontal="left" vertical="center" indent="1"/>
    </xf>
    <xf numFmtId="0" fontId="16" fillId="3" borderId="30" xfId="0" applyFont="1" applyFill="1" applyBorder="1" applyAlignment="1">
      <alignment horizontal="left" vertical="center" wrapText="1" indent="1"/>
    </xf>
    <xf numFmtId="0" fontId="16" fillId="3" borderId="33" xfId="0" applyFont="1" applyFill="1" applyBorder="1" applyAlignment="1">
      <alignment horizontal="left" vertical="center" wrapText="1" indent="1"/>
    </xf>
    <xf numFmtId="0" fontId="37" fillId="7" borderId="21" xfId="0" applyFont="1" applyFill="1" applyBorder="1" applyAlignment="1">
      <alignment horizontal="left" vertical="center" indent="1"/>
    </xf>
    <xf numFmtId="0" fontId="37" fillId="7" borderId="19" xfId="0" applyFont="1" applyFill="1" applyBorder="1" applyAlignment="1">
      <alignment horizontal="left" vertical="center" indent="1"/>
    </xf>
    <xf numFmtId="0" fontId="16" fillId="3" borderId="24" xfId="0" applyFont="1" applyFill="1" applyBorder="1" applyAlignment="1">
      <alignment horizontal="left" vertical="center" wrapText="1" indent="1"/>
    </xf>
    <xf numFmtId="0" fontId="23" fillId="5" borderId="21" xfId="0" applyFont="1" applyFill="1" applyBorder="1" applyAlignment="1">
      <alignment horizontal="left" vertical="center" indent="1"/>
    </xf>
    <xf numFmtId="0" fontId="23" fillId="5" borderId="19" xfId="0" applyFont="1" applyFill="1" applyBorder="1" applyAlignment="1">
      <alignment horizontal="left" vertical="center" indent="1"/>
    </xf>
    <xf numFmtId="0" fontId="0" fillId="0" borderId="30" xfId="0" applyBorder="1" applyAlignment="1">
      <alignment horizontal="left" indent="1"/>
    </xf>
    <xf numFmtId="0" fontId="16" fillId="3" borderId="5" xfId="0" applyFont="1" applyFill="1" applyBorder="1" applyAlignment="1">
      <alignment horizontal="left" vertical="center" wrapText="1" indent="1"/>
    </xf>
    <xf numFmtId="9"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wrapText="1"/>
    </xf>
    <xf numFmtId="9" fontId="2" fillId="0" borderId="0" xfId="0" applyNumberFormat="1" applyFont="1" applyAlignment="1">
      <alignment horizontal="center" wrapText="1"/>
    </xf>
    <xf numFmtId="0" fontId="2" fillId="0" borderId="0" xfId="0" applyFont="1" applyAlignment="1">
      <alignment horizontal="center" wrapText="1"/>
    </xf>
    <xf numFmtId="0" fontId="19" fillId="3" borderId="40" xfId="0" applyFont="1" applyFill="1" applyBorder="1" applyAlignment="1">
      <alignment horizontal="left" vertical="center" wrapText="1" indent="1"/>
    </xf>
    <xf numFmtId="0" fontId="19" fillId="3" borderId="41" xfId="0" applyFont="1" applyFill="1" applyBorder="1" applyAlignment="1">
      <alignment horizontal="left" vertical="center" wrapText="1" indent="1"/>
    </xf>
    <xf numFmtId="0" fontId="19" fillId="3" borderId="39" xfId="0" applyFont="1" applyFill="1" applyBorder="1" applyAlignment="1">
      <alignment horizontal="left" vertical="center" wrapText="1" indent="1"/>
    </xf>
    <xf numFmtId="0" fontId="19" fillId="3" borderId="42" xfId="0" applyFont="1" applyFill="1" applyBorder="1" applyAlignment="1">
      <alignment horizontal="left" vertical="center" wrapText="1" indent="1"/>
    </xf>
    <xf numFmtId="0" fontId="19" fillId="3" borderId="43" xfId="0" applyFont="1" applyFill="1" applyBorder="1" applyAlignment="1">
      <alignment horizontal="left" vertical="center" wrapText="1" indent="1"/>
    </xf>
    <xf numFmtId="0" fontId="19" fillId="3" borderId="44" xfId="0" applyFont="1" applyFill="1" applyBorder="1" applyAlignment="1">
      <alignment horizontal="left" vertical="center" wrapText="1" indent="1"/>
    </xf>
    <xf numFmtId="0" fontId="22" fillId="0" borderId="0" xfId="0" applyFont="1" applyAlignment="1">
      <alignment horizontal="center" wrapText="1"/>
    </xf>
    <xf numFmtId="0" fontId="22" fillId="0" borderId="0" xfId="0" applyFont="1" applyAlignment="1">
      <alignment horizontal="center" vertical="center"/>
    </xf>
    <xf numFmtId="9" fontId="23" fillId="3" borderId="47" xfId="0" applyNumberFormat="1" applyFont="1" applyFill="1" applyBorder="1" applyAlignment="1">
      <alignment horizontal="left" vertical="center" wrapText="1" indent="1"/>
    </xf>
    <xf numFmtId="9" fontId="23" fillId="3" borderId="48" xfId="0" applyNumberFormat="1" applyFont="1" applyFill="1" applyBorder="1" applyAlignment="1">
      <alignment horizontal="left" vertical="center" wrapText="1" indent="1"/>
    </xf>
    <xf numFmtId="0" fontId="37" fillId="7" borderId="45" xfId="0" applyFont="1" applyFill="1" applyBorder="1" applyAlignment="1">
      <alignment horizontal="left" vertical="center" indent="1"/>
    </xf>
    <xf numFmtId="9" fontId="23" fillId="3" borderId="40" xfId="0" applyNumberFormat="1" applyFont="1" applyFill="1" applyBorder="1" applyAlignment="1">
      <alignment horizontal="left" vertical="center" wrapText="1" indent="1"/>
    </xf>
    <xf numFmtId="9" fontId="23" fillId="3" borderId="41" xfId="0" applyNumberFormat="1" applyFont="1" applyFill="1" applyBorder="1" applyAlignment="1">
      <alignment horizontal="left" vertical="center" wrapText="1" indent="1"/>
    </xf>
    <xf numFmtId="9" fontId="23" fillId="3" borderId="49" xfId="0" applyNumberFormat="1" applyFont="1" applyFill="1" applyBorder="1" applyAlignment="1">
      <alignment horizontal="left" vertical="center" wrapText="1" indent="1"/>
    </xf>
    <xf numFmtId="9" fontId="23" fillId="3" borderId="50" xfId="0" applyNumberFormat="1" applyFont="1" applyFill="1" applyBorder="1" applyAlignment="1">
      <alignment horizontal="left" vertical="center" wrapText="1" indent="1"/>
    </xf>
    <xf numFmtId="0" fontId="37" fillId="8" borderId="45" xfId="0" applyFont="1" applyFill="1" applyBorder="1" applyAlignment="1">
      <alignment horizontal="left" vertical="center" indent="1"/>
    </xf>
    <xf numFmtId="9" fontId="23" fillId="3" borderId="22" xfId="0" applyNumberFormat="1" applyFont="1" applyFill="1" applyBorder="1" applyAlignment="1">
      <alignment horizontal="left" vertical="center" wrapText="1" indent="1"/>
    </xf>
  </cellXfs>
  <cellStyles count="6">
    <cellStyle name="Followed Hyperlink" xfId="1" builtinId="9" hidden="1"/>
    <cellStyle name="Normal" xfId="0" builtinId="0"/>
    <cellStyle name="Normal 2" xfId="4" xr:uid="{3427A9AA-016C-4D05-907B-43FC3ED2F41D}"/>
    <cellStyle name="Normal 2 2" xfId="5" xr:uid="{B9FD1AAE-F157-4E95-B797-90BECF796695}"/>
    <cellStyle name="Normal 3" xfId="2" xr:uid="{00000000-0005-0000-0000-000003000000}"/>
    <cellStyle name="Percent" xfId="3" builtinId="5"/>
  </cellStyles>
  <dxfs count="84">
    <dxf>
      <font>
        <b/>
        <i val="0"/>
        <color theme="0"/>
      </font>
      <fill>
        <patternFill>
          <bgColor rgb="FFF2B800"/>
        </patternFill>
      </fill>
    </dxf>
    <dxf>
      <font>
        <b/>
        <i val="0"/>
        <color theme="0"/>
      </font>
      <fill>
        <patternFill>
          <bgColor rgb="FF55B03E"/>
        </patternFill>
      </fill>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rgb="FF55B03E"/>
        </patternFill>
      </fill>
    </dxf>
    <dxf>
      <font>
        <color theme="0"/>
      </font>
      <fill>
        <patternFill>
          <bgColor rgb="FFF0462E"/>
        </patternFill>
      </fill>
    </dxf>
    <dxf>
      <font>
        <color theme="0"/>
      </font>
      <fill>
        <patternFill>
          <bgColor rgb="FFFFC000"/>
        </patternFill>
      </fill>
    </dxf>
    <dxf>
      <font>
        <color theme="0"/>
      </font>
      <fill>
        <patternFill>
          <bgColor rgb="FF669BCC"/>
        </patternFill>
      </fill>
    </dxf>
    <dxf>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none">
          <bgColor auto="1"/>
        </patternFill>
      </fill>
      <border>
        <left/>
        <right/>
        <top/>
        <bottom/>
        <vertical/>
        <horizontal/>
      </border>
    </dxf>
    <dxf>
      <font>
        <color theme="0"/>
      </font>
      <fill>
        <patternFill>
          <bgColor rgb="FF55B03E"/>
        </patternFill>
      </fill>
    </dxf>
    <dxf>
      <font>
        <color theme="0"/>
      </font>
      <fill>
        <patternFill>
          <bgColor rgb="FFF0462E"/>
        </patternFill>
      </fill>
    </dxf>
    <dxf>
      <font>
        <color theme="0"/>
      </font>
      <fill>
        <patternFill>
          <bgColor rgb="FFF0462E"/>
        </patternFill>
      </fill>
    </dxf>
    <dxf>
      <font>
        <color theme="0"/>
      </font>
      <fill>
        <patternFill>
          <bgColor rgb="FFFFC000"/>
        </patternFill>
      </fill>
    </dxf>
    <dxf>
      <font>
        <color theme="0"/>
      </font>
      <fill>
        <patternFill>
          <bgColor rgb="FF55B03E"/>
        </patternFill>
      </fill>
    </dxf>
    <dxf>
      <font>
        <color theme="0"/>
      </font>
      <fill>
        <patternFill>
          <bgColor rgb="FF669BCC"/>
        </patternFill>
      </fill>
    </dxf>
    <dxf>
      <font>
        <color theme="0"/>
      </font>
      <fill>
        <patternFill>
          <bgColor rgb="FFF0462E"/>
        </patternFill>
      </fill>
    </dxf>
    <dxf>
      <font>
        <color theme="0"/>
      </font>
      <fill>
        <patternFill>
          <bgColor rgb="FF669ACC"/>
        </patternFill>
      </fill>
    </dxf>
    <dxf>
      <font>
        <color theme="0"/>
      </font>
      <fill>
        <patternFill>
          <bgColor rgb="FF55B03E"/>
        </patternFill>
      </fill>
    </dxf>
    <dxf>
      <font>
        <color theme="0"/>
      </font>
      <fill>
        <patternFill>
          <bgColor rgb="FF55B03E"/>
        </patternFill>
      </fill>
    </dxf>
    <dxf>
      <font>
        <color theme="0"/>
      </font>
      <fill>
        <patternFill>
          <bgColor rgb="FF669BCC"/>
        </patternFill>
      </fill>
    </dxf>
    <dxf>
      <font>
        <color theme="0"/>
      </font>
      <fill>
        <patternFill>
          <bgColor rgb="FFF2B800"/>
        </patternFill>
      </fill>
    </dxf>
    <dxf>
      <font>
        <color theme="0"/>
      </font>
      <fill>
        <patternFill>
          <bgColor rgb="FFF0462E"/>
        </patternFill>
      </fill>
    </dxf>
    <dxf>
      <font>
        <color theme="0"/>
      </font>
      <fill>
        <patternFill>
          <bgColor rgb="FF55B03E"/>
        </patternFill>
      </fill>
    </dxf>
    <dxf>
      <font>
        <color theme="0"/>
      </font>
      <fill>
        <patternFill>
          <bgColor rgb="FF669BCC"/>
        </patternFill>
      </fill>
    </dxf>
    <dxf>
      <font>
        <color theme="0"/>
      </font>
      <fill>
        <patternFill>
          <bgColor rgb="FFF2B800"/>
        </patternFill>
      </fill>
    </dxf>
    <dxf>
      <font>
        <color theme="0"/>
      </font>
      <fill>
        <patternFill>
          <bgColor rgb="FFF0462E"/>
        </patternFill>
      </fill>
    </dxf>
    <dxf>
      <font>
        <color theme="0"/>
      </font>
      <fill>
        <patternFill>
          <bgColor rgb="FF55B03E"/>
        </patternFill>
      </fill>
    </dxf>
    <dxf>
      <font>
        <color theme="0"/>
      </font>
      <fill>
        <patternFill>
          <bgColor rgb="FF669BCC"/>
        </patternFill>
      </fill>
    </dxf>
    <dxf>
      <font>
        <color theme="0"/>
      </font>
      <fill>
        <patternFill>
          <bgColor rgb="FFF2B800"/>
        </patternFill>
      </fill>
    </dxf>
    <dxf>
      <font>
        <color theme="0"/>
      </font>
      <fill>
        <patternFill>
          <bgColor rgb="FFF0462E"/>
        </patternFill>
      </fill>
    </dxf>
    <dxf>
      <font>
        <color theme="0"/>
      </font>
      <fill>
        <patternFill>
          <bgColor rgb="FF55B03E"/>
        </patternFill>
      </fill>
    </dxf>
    <dxf>
      <font>
        <color theme="0"/>
      </font>
      <fill>
        <patternFill>
          <bgColor rgb="FF669BCC"/>
        </patternFill>
      </fill>
    </dxf>
    <dxf>
      <font>
        <color theme="0"/>
      </font>
      <fill>
        <patternFill>
          <bgColor rgb="FFF2B800"/>
        </patternFill>
      </fill>
    </dxf>
    <dxf>
      <font>
        <color theme="0"/>
      </font>
      <fill>
        <patternFill>
          <bgColor rgb="FFF0462E"/>
        </patternFill>
      </fill>
    </dxf>
    <dxf>
      <font>
        <color theme="0"/>
      </font>
      <fill>
        <patternFill>
          <bgColor rgb="FF55B03E"/>
        </patternFill>
      </fill>
    </dxf>
    <dxf>
      <font>
        <color theme="0"/>
      </font>
      <fill>
        <patternFill>
          <bgColor rgb="FF669BCC"/>
        </patternFill>
      </fill>
    </dxf>
    <dxf>
      <font>
        <color theme="0"/>
      </font>
      <fill>
        <patternFill>
          <bgColor rgb="FFF2B800"/>
        </patternFill>
      </fill>
    </dxf>
    <dxf>
      <font>
        <color theme="0"/>
      </font>
      <fill>
        <patternFill>
          <bgColor rgb="FFF0462E"/>
        </patternFill>
      </fill>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border>
    </dxf>
    <dxf>
      <font>
        <b val="0"/>
        <i val="0"/>
        <color theme="0"/>
      </font>
      <fill>
        <patternFill>
          <bgColor theme="0"/>
        </patternFill>
      </fill>
      <border>
        <left style="thin">
          <color theme="0"/>
        </left>
        <right style="thin">
          <color theme="0"/>
        </right>
        <top style="thin">
          <color theme="0"/>
        </top>
        <bottom style="thin">
          <color theme="0"/>
        </bottom>
      </border>
    </dxf>
    <dxf>
      <font>
        <color theme="0"/>
      </font>
      <fill>
        <patternFill>
          <bgColor theme="1"/>
        </patternFill>
      </fill>
      <border>
        <bottom style="thin">
          <color theme="4"/>
        </bottom>
        <vertical/>
        <horizontal/>
      </border>
    </dxf>
    <dxf>
      <font>
        <color theme="0"/>
      </font>
      <fill>
        <patternFill>
          <bgColor theme="1"/>
        </patternFill>
      </fill>
      <border diagonalUp="0" diagonalDown="0">
        <left/>
        <right/>
        <top/>
        <bottom/>
        <vertical/>
        <horizontal/>
      </border>
    </dxf>
  </dxfs>
  <tableStyles count="1" defaultTableStyle="TableStyleMedium9" defaultPivotStyle="PivotStyleMedium7">
    <tableStyle name="SlicerStyleDark1 2" pivot="0" table="0" count="10" xr9:uid="{8B424DCE-3262-4146-BF9B-197485EE3A9D}">
      <tableStyleElement type="wholeTable" dxfId="83"/>
      <tableStyleElement type="headerRow" dxfId="82"/>
    </tableStyle>
  </tableStyles>
  <colors>
    <mruColors>
      <color rgb="FFFF9300"/>
      <color rgb="FFF0462E"/>
      <color rgb="FF55B03E"/>
      <color rgb="FF669BCC"/>
      <color rgb="FF669ACC"/>
      <color rgb="FFF2B800"/>
      <color rgb="FF6699CC"/>
      <color rgb="FF0562C1"/>
      <color rgb="FFE71919"/>
      <color rgb="FF566DCE"/>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bg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Ran_ge!$G$5</c:f>
              <c:strCache>
                <c:ptCount val="1"/>
                <c:pt idx="0">
                  <c:v>puntuación actual</c:v>
                </c:pt>
              </c:strCache>
            </c:strRef>
          </c:tx>
          <c:spPr>
            <a:solidFill>
              <a:schemeClr val="bg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Ran_ge!$C$6:$C$10</c:f>
              <c:strCache>
                <c:ptCount val="5"/>
                <c:pt idx="0">
                  <c:v>Estrategia</c:v>
                </c:pt>
                <c:pt idx="1">
                  <c:v>Finanzas</c:v>
                </c:pt>
                <c:pt idx="2">
                  <c:v>Mercadeo</c:v>
                </c:pt>
                <c:pt idx="3">
                  <c:v>Operaciones</c:v>
                </c:pt>
                <c:pt idx="4">
                  <c:v>Gestión de Personas (GP)</c:v>
                </c:pt>
              </c:strCache>
            </c:strRef>
          </c:cat>
          <c:val>
            <c:numRef>
              <c:f>Ran_ge!$G$6:$G$10</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0-5792-4685-959E-C67A8E26034C}"/>
            </c:ext>
          </c:extLst>
        </c:ser>
        <c:dLbls>
          <c:dLblPos val="outEnd"/>
          <c:showLegendKey val="0"/>
          <c:showVal val="1"/>
          <c:showCatName val="0"/>
          <c:showSerName val="0"/>
          <c:showPercent val="0"/>
          <c:showBubbleSize val="0"/>
        </c:dLbls>
        <c:gapWidth val="109"/>
        <c:axId val="1753167344"/>
        <c:axId val="1891799024"/>
      </c:barChart>
      <c:catAx>
        <c:axId val="1753167344"/>
        <c:scaling>
          <c:orientation val="maxMin"/>
        </c:scaling>
        <c:delete val="0"/>
        <c:axPos val="l"/>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bg1"/>
                </a:solidFill>
                <a:latin typeface="+mn-lt"/>
                <a:ea typeface="+mn-ea"/>
                <a:cs typeface="+mn-cs"/>
              </a:defRPr>
            </a:pPr>
            <a:endParaRPr lang="en-US"/>
          </a:p>
        </c:txPr>
        <c:crossAx val="1891799024"/>
        <c:crosses val="autoZero"/>
        <c:auto val="1"/>
        <c:lblAlgn val="ctr"/>
        <c:lblOffset val="100"/>
        <c:noMultiLvlLbl val="0"/>
      </c:catAx>
      <c:valAx>
        <c:axId val="1891799024"/>
        <c:scaling>
          <c:orientation val="minMax"/>
          <c:max val="1"/>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bg1"/>
                </a:solidFill>
                <a:latin typeface="+mn-lt"/>
                <a:ea typeface="+mn-ea"/>
                <a:cs typeface="+mn-cs"/>
              </a:defRPr>
            </a:pPr>
            <a:endParaRPr lang="en-US"/>
          </a:p>
        </c:txPr>
        <c:crossAx val="175316734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Ran_ge!$G$5</c:f>
              <c:strCache>
                <c:ptCount val="1"/>
                <c:pt idx="0">
                  <c:v>puntuación actual</c:v>
                </c:pt>
              </c:strCache>
            </c:strRef>
          </c:tx>
          <c:spPr>
            <a:ln w="25400">
              <a:solidFill>
                <a:srgbClr val="55B03E"/>
              </a:solidFill>
              <a:prstDash val="solid"/>
            </a:ln>
          </c:spPr>
          <c:marker>
            <c:symbol val="none"/>
          </c:marker>
          <c:cat>
            <c:strRef>
              <c:f>Ran_ge!$C$6:$C$10</c:f>
              <c:strCache>
                <c:ptCount val="5"/>
                <c:pt idx="0">
                  <c:v>Estrategia</c:v>
                </c:pt>
                <c:pt idx="1">
                  <c:v>Finanzas</c:v>
                </c:pt>
                <c:pt idx="2">
                  <c:v>Mercadeo</c:v>
                </c:pt>
                <c:pt idx="3">
                  <c:v>Operaciones</c:v>
                </c:pt>
                <c:pt idx="4">
                  <c:v>Gestión de Personas (GP)</c:v>
                </c:pt>
              </c:strCache>
            </c:strRef>
          </c:cat>
          <c:val>
            <c:numRef>
              <c:f>Ran_ge!$G$6:$G$10</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0-6FAE-48C0-98FD-DFE29CA72277}"/>
            </c:ext>
          </c:extLst>
        </c:ser>
        <c:dLbls>
          <c:showLegendKey val="0"/>
          <c:showVal val="0"/>
          <c:showCatName val="0"/>
          <c:showSerName val="0"/>
          <c:showPercent val="0"/>
          <c:showBubbleSize val="0"/>
        </c:dLbls>
        <c:axId val="512271872"/>
        <c:axId val="512273408"/>
      </c:radarChart>
      <c:catAx>
        <c:axId val="512271872"/>
        <c:scaling>
          <c:orientation val="minMax"/>
        </c:scaling>
        <c:delete val="0"/>
        <c:axPos val="b"/>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2273408"/>
        <c:crosses val="autoZero"/>
        <c:auto val="0"/>
        <c:lblAlgn val="ctr"/>
        <c:lblOffset val="100"/>
        <c:noMultiLvlLbl val="0"/>
      </c:catAx>
      <c:valAx>
        <c:axId val="512273408"/>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512271872"/>
        <c:crosses val="autoZero"/>
        <c:crossBetween val="between"/>
      </c:valAx>
      <c:spPr>
        <a:noFill/>
        <a:ln w="25400">
          <a:noFill/>
        </a:ln>
      </c:spPr>
    </c:plotArea>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Ran_ge!$H$5</c:f>
              <c:strCache>
                <c:ptCount val="1"/>
                <c:pt idx="0">
                  <c:v>Se busca marcar</c:v>
                </c:pt>
              </c:strCache>
            </c:strRef>
          </c:tx>
          <c:spPr>
            <a:ln w="25400">
              <a:solidFill>
                <a:srgbClr val="FFC000"/>
              </a:solidFill>
              <a:prstDash val="solid"/>
            </a:ln>
          </c:spPr>
          <c:marker>
            <c:symbol val="none"/>
          </c:marker>
          <c:cat>
            <c:strRef>
              <c:f>Rel_im!$M$47:$M$51</c:f>
              <c:strCache>
                <c:ptCount val="5"/>
                <c:pt idx="0">
                  <c:v>estrategia</c:v>
                </c:pt>
                <c:pt idx="1">
                  <c:v>finanzas</c:v>
                </c:pt>
                <c:pt idx="2">
                  <c:v>mercadeo</c:v>
                </c:pt>
                <c:pt idx="3">
                  <c:v>operaciones</c:v>
                </c:pt>
                <c:pt idx="4">
                  <c:v>Gestión de Personas (GP)</c:v>
                </c:pt>
              </c:strCache>
            </c:strRef>
          </c:cat>
          <c:val>
            <c:numRef>
              <c:f>Ran_ge!$H$6:$H$10</c:f>
              <c:numCache>
                <c:formatCode>0%</c:formatCode>
                <c:ptCount val="5"/>
                <c:pt idx="0">
                  <c:v>0.97499999999999998</c:v>
                </c:pt>
                <c:pt idx="1">
                  <c:v>0.71</c:v>
                </c:pt>
                <c:pt idx="2">
                  <c:v>0.82750000000000001</c:v>
                </c:pt>
                <c:pt idx="3">
                  <c:v>0.6</c:v>
                </c:pt>
                <c:pt idx="4">
                  <c:v>0.96666666666666667</c:v>
                </c:pt>
              </c:numCache>
            </c:numRef>
          </c:val>
          <c:extLst>
            <c:ext xmlns:c16="http://schemas.microsoft.com/office/drawing/2014/chart" uri="{C3380CC4-5D6E-409C-BE32-E72D297353CC}">
              <c16:uniqueId val="{00000000-9C8F-448D-8CDB-6CED596DD182}"/>
            </c:ext>
          </c:extLst>
        </c:ser>
        <c:dLbls>
          <c:showLegendKey val="0"/>
          <c:showVal val="0"/>
          <c:showCatName val="0"/>
          <c:showSerName val="0"/>
          <c:showPercent val="0"/>
          <c:showBubbleSize val="0"/>
        </c:dLbls>
        <c:axId val="512293504"/>
        <c:axId val="518922624"/>
      </c:radarChart>
      <c:catAx>
        <c:axId val="512293504"/>
        <c:scaling>
          <c:orientation val="minMax"/>
        </c:scaling>
        <c:delete val="0"/>
        <c:axPos val="b"/>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922624"/>
        <c:crosses val="autoZero"/>
        <c:auto val="0"/>
        <c:lblAlgn val="ctr"/>
        <c:lblOffset val="100"/>
        <c:noMultiLvlLbl val="0"/>
      </c:catAx>
      <c:valAx>
        <c:axId val="518922624"/>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512293504"/>
        <c:crosses val="autoZero"/>
        <c:crossBetween val="between"/>
      </c:valAx>
      <c:spPr>
        <a:noFill/>
        <a:ln w="25400">
          <a:noFill/>
        </a:ln>
      </c:spPr>
    </c:plotArea>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927953704507117"/>
          <c:y val="0.14957495420986044"/>
          <c:w val="0.54559717597740431"/>
          <c:h val="0.66727732774410398"/>
        </c:manualLayout>
      </c:layout>
      <c:radarChart>
        <c:radarStyle val="marker"/>
        <c:varyColors val="0"/>
        <c:ser>
          <c:idx val="0"/>
          <c:order val="0"/>
          <c:tx>
            <c:strRef>
              <c:f>Rel_im!$R$46</c:f>
              <c:strCache>
                <c:ptCount val="1"/>
                <c:pt idx="0">
                  <c:v>puntaje deseado</c:v>
                </c:pt>
              </c:strCache>
            </c:strRef>
          </c:tx>
          <c:spPr>
            <a:ln w="25400">
              <a:solidFill>
                <a:srgbClr val="FFC000"/>
              </a:solidFill>
              <a:prstDash val="solid"/>
            </a:ln>
          </c:spPr>
          <c:marker>
            <c:symbol val="none"/>
          </c:marker>
          <c:cat>
            <c:strLit>
              <c:ptCount val="5"/>
              <c:pt idx="0">
                <c:v>Estratégia</c:v>
              </c:pt>
              <c:pt idx="1">
                <c:v>Finanças</c:v>
              </c:pt>
              <c:pt idx="2">
                <c:v>Marketing</c:v>
              </c:pt>
              <c:pt idx="3">
                <c:v>Operações</c:v>
              </c:pt>
              <c:pt idx="4">
                <c:v>Gestão de Pessoas (GP)</c:v>
              </c:pt>
            </c:strLit>
          </c:cat>
          <c:val>
            <c:numRef>
              <c:f>Rel_im!$R$47:$R$51</c:f>
              <c:numCache>
                <c:formatCode>0%</c:formatCode>
                <c:ptCount val="5"/>
                <c:pt idx="0">
                  <c:v>0.97499999999999998</c:v>
                </c:pt>
                <c:pt idx="1">
                  <c:v>0.71</c:v>
                </c:pt>
                <c:pt idx="2">
                  <c:v>0.82750000000000001</c:v>
                </c:pt>
                <c:pt idx="3">
                  <c:v>0.6</c:v>
                </c:pt>
                <c:pt idx="4">
                  <c:v>0.96666666666666667</c:v>
                </c:pt>
              </c:numCache>
            </c:numRef>
          </c:val>
          <c:extLst>
            <c:ext xmlns:c16="http://schemas.microsoft.com/office/drawing/2014/chart" uri="{C3380CC4-5D6E-409C-BE32-E72D297353CC}">
              <c16:uniqueId val="{00000000-7AAC-4BA9-B6D1-B507D353043B}"/>
            </c:ext>
          </c:extLst>
        </c:ser>
        <c:ser>
          <c:idx val="1"/>
          <c:order val="1"/>
          <c:tx>
            <c:strRef>
              <c:f>Rel_im!$Q$46</c:f>
              <c:strCache>
                <c:ptCount val="1"/>
                <c:pt idx="0">
                  <c:v>puntuación actual</c:v>
                </c:pt>
              </c:strCache>
            </c:strRef>
          </c:tx>
          <c:spPr>
            <a:ln w="25400">
              <a:solidFill>
                <a:srgbClr val="55B03E"/>
              </a:solidFill>
              <a:prstDash val="solid"/>
            </a:ln>
          </c:spPr>
          <c:marker>
            <c:symbol val="none"/>
          </c:marker>
          <c:cat>
            <c:strLit>
              <c:ptCount val="5"/>
              <c:pt idx="0">
                <c:v>Estratégia</c:v>
              </c:pt>
              <c:pt idx="1">
                <c:v>Finanças</c:v>
              </c:pt>
              <c:pt idx="2">
                <c:v>Marketing</c:v>
              </c:pt>
              <c:pt idx="3">
                <c:v>Operações</c:v>
              </c:pt>
              <c:pt idx="4">
                <c:v>Gestão de Pessoas (GP)</c:v>
              </c:pt>
            </c:strLit>
          </c:cat>
          <c:val>
            <c:numRef>
              <c:f>Rel_im!$Q$47:$Q$51</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1-7AAC-4BA9-B6D1-B507D353043B}"/>
            </c:ext>
          </c:extLst>
        </c:ser>
        <c:dLbls>
          <c:showLegendKey val="0"/>
          <c:showVal val="0"/>
          <c:showCatName val="0"/>
          <c:showSerName val="0"/>
          <c:showPercent val="0"/>
          <c:showBubbleSize val="0"/>
        </c:dLbls>
        <c:axId val="518956160"/>
        <c:axId val="518957696"/>
      </c:radarChart>
      <c:catAx>
        <c:axId val="518956160"/>
        <c:scaling>
          <c:orientation val="minMax"/>
        </c:scaling>
        <c:delete val="0"/>
        <c:axPos val="b"/>
        <c:numFmt formatCode="General" sourceLinked="1"/>
        <c:majorTickMark val="out"/>
        <c:minorTickMark val="none"/>
        <c:tickLblPos val="nextTo"/>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8957696"/>
        <c:crosses val="autoZero"/>
        <c:auto val="0"/>
        <c:lblAlgn val="ctr"/>
        <c:lblOffset val="100"/>
        <c:noMultiLvlLbl val="0"/>
      </c:catAx>
      <c:valAx>
        <c:axId val="518957696"/>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518956160"/>
        <c:crosses val="autoZero"/>
        <c:crossBetween val="between"/>
      </c:valAx>
      <c:spPr>
        <a:solidFill>
          <a:srgbClr val="FFFFFF"/>
        </a:solidFill>
        <a:ln w="25400">
          <a:noFill/>
        </a:ln>
      </c:spPr>
    </c:plotArea>
    <c:legend>
      <c:legendPos val="r"/>
      <c:layout>
        <c:manualLayout>
          <c:xMode val="edge"/>
          <c:yMode val="edge"/>
          <c:x val="0.10622705872831401"/>
          <c:y val="0.89951995495671799"/>
          <c:w val="0.79120843742468405"/>
          <c:h val="8.1339570395022306E-2"/>
        </c:manualLayout>
      </c:layout>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Ran_ge!$D$5</c:f>
              <c:strCache>
                <c:ptCount val="1"/>
                <c:pt idx="0">
                  <c:v>% Deficiencia "Conductual"</c:v>
                </c:pt>
              </c:strCache>
            </c:strRef>
          </c:tx>
          <c:spPr>
            <a:solidFill>
              <a:srgbClr val="55B03E"/>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Ran_ge!$D$6:$D$10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7EFC-4762-8CB6-FC4A5B718D31}"/>
            </c:ext>
          </c:extLst>
        </c:ser>
        <c:ser>
          <c:idx val="5"/>
          <c:order val="1"/>
          <c:tx>
            <c:strRef>
              <c:f>Ran_ge!$E$5</c:f>
              <c:strCache>
                <c:ptCount val="1"/>
                <c:pt idx="0">
                  <c:v>% Deficiencia "Herramental"</c:v>
                </c:pt>
              </c:strCache>
            </c:strRef>
          </c:tx>
          <c:spPr>
            <a:solidFill>
              <a:srgbClr val="6699CC"/>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7EFC-4762-8CB6-FC4A5B718D31}"/>
            </c:ext>
          </c:extLst>
        </c:ser>
        <c:ser>
          <c:idx val="6"/>
          <c:order val="2"/>
          <c:tx>
            <c:strRef>
              <c:f>Ran_ge!$F$5</c:f>
              <c:strCache>
                <c:ptCount val="1"/>
                <c:pt idx="0">
                  <c:v>% Deficiencia "Técnica"</c:v>
                </c:pt>
              </c:strCache>
            </c:strRef>
          </c:tx>
          <c:spPr>
            <a:solidFill>
              <a:srgbClr val="F2B800"/>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Ran_ge!$F$6:$F$10</c:f>
              <c:numCache>
                <c:formatCode>0%</c:formatCode>
                <c:ptCount val="5"/>
                <c:pt idx="0">
                  <c:v>1</c:v>
                </c:pt>
                <c:pt idx="1">
                  <c:v>1</c:v>
                </c:pt>
                <c:pt idx="2">
                  <c:v>0</c:v>
                </c:pt>
                <c:pt idx="3">
                  <c:v>1</c:v>
                </c:pt>
                <c:pt idx="4">
                  <c:v>1</c:v>
                </c:pt>
              </c:numCache>
            </c:numRef>
          </c:val>
          <c:extLst>
            <c:ext xmlns:c16="http://schemas.microsoft.com/office/drawing/2014/chart" uri="{C3380CC4-5D6E-409C-BE32-E72D297353CC}">
              <c16:uniqueId val="{00000002-7EFC-4762-8CB6-FC4A5B718D31}"/>
            </c:ext>
          </c:extLst>
        </c:ser>
        <c:dLbls>
          <c:showLegendKey val="0"/>
          <c:showVal val="0"/>
          <c:showCatName val="0"/>
          <c:showSerName val="0"/>
          <c:showPercent val="0"/>
          <c:showBubbleSize val="0"/>
        </c:dLbls>
        <c:gapWidth val="219"/>
        <c:overlap val="-27"/>
        <c:axId val="547031296"/>
        <c:axId val="547045376"/>
      </c:barChart>
      <c:catAx>
        <c:axId val="547031296"/>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7045376"/>
        <c:crosses val="autoZero"/>
        <c:auto val="1"/>
        <c:lblAlgn val="ctr"/>
        <c:lblOffset val="100"/>
        <c:noMultiLvlLbl val="0"/>
      </c:catAx>
      <c:valAx>
        <c:axId val="547045376"/>
        <c:scaling>
          <c:orientation val="minMax"/>
        </c:scaling>
        <c:delete val="1"/>
        <c:axPos val="l"/>
        <c:numFmt formatCode="0%" sourceLinked="1"/>
        <c:majorTickMark val="none"/>
        <c:minorTickMark val="none"/>
        <c:tickLblPos val="nextTo"/>
        <c:crossAx val="547031296"/>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Ran_ge!$D$5</c:f>
              <c:strCache>
                <c:ptCount val="1"/>
                <c:pt idx="0">
                  <c:v>% Deficiencia "Conductual"</c:v>
                </c:pt>
              </c:strCache>
            </c:strRef>
          </c:tx>
          <c:spPr>
            <a:solidFill>
              <a:srgbClr val="55B03E"/>
            </a:solidFill>
            <a:ln w="25400">
              <a:noFill/>
            </a:ln>
          </c:spPr>
          <c:invertIfNegative val="0"/>
          <c:dLbls>
            <c:spPr>
              <a:noFill/>
              <a:ln w="25400">
                <a:noFill/>
              </a:ln>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Ran_ge!$D$6:$D$10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88C6-4F92-AEDA-88711794EA03}"/>
            </c:ext>
          </c:extLst>
        </c:ser>
        <c:ser>
          <c:idx val="5"/>
          <c:order val="1"/>
          <c:tx>
            <c:strRef>
              <c:f>Ran_ge!$E$5</c:f>
              <c:strCache>
                <c:ptCount val="1"/>
                <c:pt idx="0">
                  <c:v>% Deficiencia "Herramental"</c:v>
                </c:pt>
              </c:strCache>
            </c:strRef>
          </c:tx>
          <c:spPr>
            <a:solidFill>
              <a:srgbClr val="6699CC"/>
            </a:solidFill>
            <a:ln w="25400">
              <a:noFill/>
            </a:ln>
          </c:spPr>
          <c:invertIfNegative val="0"/>
          <c:dLbls>
            <c:spPr>
              <a:noFill/>
              <a:ln w="25400">
                <a:noFill/>
              </a:ln>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Ran_ge!$E$6:$E$10</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88C6-4F92-AEDA-88711794EA03}"/>
            </c:ext>
          </c:extLst>
        </c:ser>
        <c:ser>
          <c:idx val="6"/>
          <c:order val="2"/>
          <c:tx>
            <c:strRef>
              <c:f>Ran_ge!$F$5</c:f>
              <c:strCache>
                <c:ptCount val="1"/>
                <c:pt idx="0">
                  <c:v>% Deficiencia "Técnica"</c:v>
                </c:pt>
              </c:strCache>
            </c:strRef>
          </c:tx>
          <c:spPr>
            <a:solidFill>
              <a:srgbClr val="F2B800"/>
            </a:solidFill>
            <a:ln w="25400">
              <a:noFill/>
            </a:ln>
          </c:spPr>
          <c:invertIfNegative val="0"/>
          <c:dLbls>
            <c:spPr>
              <a:noFill/>
              <a:ln w="25400">
                <a:noFill/>
              </a:ln>
            </c:spPr>
            <c:txPr>
              <a:bodyPr rot="0" vert="horz"/>
              <a:lstStyle/>
              <a:p>
                <a:pPr>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Ran_ge!$F$6:$F$10</c:f>
              <c:numCache>
                <c:formatCode>0%</c:formatCode>
                <c:ptCount val="5"/>
                <c:pt idx="0">
                  <c:v>1</c:v>
                </c:pt>
                <c:pt idx="1">
                  <c:v>1</c:v>
                </c:pt>
                <c:pt idx="2">
                  <c:v>0</c:v>
                </c:pt>
                <c:pt idx="3">
                  <c:v>1</c:v>
                </c:pt>
                <c:pt idx="4">
                  <c:v>1</c:v>
                </c:pt>
              </c:numCache>
            </c:numRef>
          </c:val>
          <c:extLst>
            <c:ext xmlns:c16="http://schemas.microsoft.com/office/drawing/2014/chart" uri="{C3380CC4-5D6E-409C-BE32-E72D297353CC}">
              <c16:uniqueId val="{00000002-88C6-4F92-AEDA-88711794EA03}"/>
            </c:ext>
          </c:extLst>
        </c:ser>
        <c:dLbls>
          <c:showLegendKey val="0"/>
          <c:showVal val="0"/>
          <c:showCatName val="0"/>
          <c:showSerName val="0"/>
          <c:showPercent val="0"/>
          <c:showBubbleSize val="0"/>
        </c:dLbls>
        <c:gapWidth val="219"/>
        <c:overlap val="-27"/>
        <c:axId val="388177280"/>
        <c:axId val="388179072"/>
      </c:barChart>
      <c:catAx>
        <c:axId val="388177280"/>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vert="horz"/>
          <a:lstStyle/>
          <a:p>
            <a:pPr>
              <a:defRPr/>
            </a:pPr>
            <a:endParaRPr lang="en-US"/>
          </a:p>
        </c:txPr>
        <c:crossAx val="388179072"/>
        <c:crosses val="autoZero"/>
        <c:auto val="1"/>
        <c:lblAlgn val="ctr"/>
        <c:lblOffset val="100"/>
        <c:noMultiLvlLbl val="0"/>
      </c:catAx>
      <c:valAx>
        <c:axId val="388179072"/>
        <c:scaling>
          <c:orientation val="minMax"/>
        </c:scaling>
        <c:delete val="1"/>
        <c:axPos val="l"/>
        <c:numFmt formatCode="0%" sourceLinked="1"/>
        <c:majorTickMark val="none"/>
        <c:minorTickMark val="none"/>
        <c:tickLblPos val="nextTo"/>
        <c:crossAx val="388177280"/>
        <c:crosses val="autoZero"/>
        <c:crossBetween val="between"/>
      </c:valAx>
      <c:spPr>
        <a:noFill/>
        <a:ln w="25400">
          <a:noFill/>
        </a:ln>
      </c:spPr>
    </c:plotArea>
    <c:legend>
      <c:legendPos val="b"/>
      <c:overlay val="0"/>
      <c:spPr>
        <a:noFill/>
        <a:ln w="25400">
          <a:noFill/>
        </a:ln>
      </c:spPr>
      <c:txPr>
        <a:bodyPr rot="0" vert="horz"/>
        <a:lstStyle/>
        <a:p>
          <a:pPr>
            <a:defRPr/>
          </a:pPr>
          <a:endParaRPr lang="en-US"/>
        </a:p>
      </c:txPr>
    </c:legend>
    <c:plotVisOnly val="1"/>
    <c:dispBlanksAs val="gap"/>
    <c:showDLblsOverMax val="0"/>
  </c:chart>
  <c:spPr>
    <a:noFill/>
    <a:ln w="3175">
      <a:noFill/>
      <a:prstDash val="solid"/>
    </a:ln>
  </c:spPr>
  <c:txPr>
    <a:bodyPr/>
    <a:lstStyle/>
    <a:p>
      <a:pPr>
        <a:defRPr sz="1400">
          <a:solidFill>
            <a:schemeClr val="bg1"/>
          </a:solidFill>
        </a:defRPr>
      </a:pPr>
      <a:endParaRPr lang="en-US"/>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574678412723163"/>
          <c:y val="0.11784962452129397"/>
          <c:w val="0.5285064317455368"/>
          <c:h val="0.76430075095741212"/>
        </c:manualLayout>
      </c:layout>
      <c:radarChart>
        <c:radarStyle val="filled"/>
        <c:varyColors val="0"/>
        <c:ser>
          <c:idx val="0"/>
          <c:order val="0"/>
          <c:tx>
            <c:strRef>
              <c:f>Ran_ge!$G$5</c:f>
              <c:strCache>
                <c:ptCount val="1"/>
                <c:pt idx="0">
                  <c:v>puntuación actual</c:v>
                </c:pt>
              </c:strCache>
            </c:strRef>
          </c:tx>
          <c:spPr>
            <a:solidFill>
              <a:srgbClr val="0070C0"/>
            </a:solidFill>
            <a:ln w="25400">
              <a:noFill/>
              <a:prstDash val="solid"/>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Ran_ge!$C$6:$C$10</c:f>
              <c:strCache>
                <c:ptCount val="5"/>
                <c:pt idx="0">
                  <c:v>Estrategia</c:v>
                </c:pt>
                <c:pt idx="1">
                  <c:v>Finanzas</c:v>
                </c:pt>
                <c:pt idx="2">
                  <c:v>Mercadeo</c:v>
                </c:pt>
                <c:pt idx="3">
                  <c:v>Operaciones</c:v>
                </c:pt>
                <c:pt idx="4">
                  <c:v>Gestión de Personas (GP)</c:v>
                </c:pt>
              </c:strCache>
            </c:strRef>
          </c:cat>
          <c:val>
            <c:numRef>
              <c:f>Ran_ge!$G$6:$G$10</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0-D7C7-4FA0-A8C7-649B4B92CF93}"/>
            </c:ext>
          </c:extLst>
        </c:ser>
        <c:dLbls>
          <c:showLegendKey val="0"/>
          <c:showVal val="0"/>
          <c:showCatName val="0"/>
          <c:showSerName val="0"/>
          <c:showPercent val="0"/>
          <c:showBubbleSize val="0"/>
        </c:dLbls>
        <c:axId val="377962880"/>
        <c:axId val="377964416"/>
      </c:radarChart>
      <c:catAx>
        <c:axId val="377962880"/>
        <c:scaling>
          <c:orientation val="minMax"/>
        </c:scaling>
        <c:delete val="0"/>
        <c:axPos val="b"/>
        <c:majorGridlines/>
        <c:numFmt formatCode="General" sourceLinked="1"/>
        <c:majorTickMark val="out"/>
        <c:minorTickMark val="none"/>
        <c:tickLblPos val="nextTo"/>
        <c:txPr>
          <a:bodyPr rot="-60000000" vert="horz"/>
          <a:lstStyle/>
          <a:p>
            <a:pPr>
              <a:defRPr/>
            </a:pPr>
            <a:endParaRPr lang="en-US"/>
          </a:p>
        </c:txPr>
        <c:crossAx val="377964416"/>
        <c:crosses val="autoZero"/>
        <c:auto val="0"/>
        <c:lblAlgn val="ctr"/>
        <c:lblOffset val="100"/>
        <c:noMultiLvlLbl val="0"/>
      </c:catAx>
      <c:valAx>
        <c:axId val="377964416"/>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377962880"/>
        <c:crosses val="autoZero"/>
        <c:crossBetween val="between"/>
      </c:valAx>
      <c:spPr>
        <a:noFill/>
        <a:ln w="25400">
          <a:noFill/>
        </a:ln>
      </c:spPr>
    </c:plotArea>
    <c:plotVisOnly val="1"/>
    <c:dispBlanksAs val="gap"/>
    <c:showDLblsOverMax val="0"/>
  </c:chart>
  <c:spPr>
    <a:noFill/>
    <a:ln w="3175">
      <a:noFill/>
      <a:prstDash val="solid"/>
    </a:ln>
  </c:spPr>
  <c:txPr>
    <a:bodyPr/>
    <a:lstStyle/>
    <a:p>
      <a:pPr>
        <a:defRPr sz="1400">
          <a:solidFill>
            <a:schemeClr val="bg1"/>
          </a:solidFill>
        </a:defRPr>
      </a:pPr>
      <a:endParaRPr lang="en-US"/>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6013586536977"/>
          <c:y val="0.1240919214177483"/>
          <c:w val="0.54163408985641504"/>
          <c:h val="0.81273089717846947"/>
        </c:manualLayout>
      </c:layout>
      <c:radarChart>
        <c:radarStyle val="filled"/>
        <c:varyColors val="0"/>
        <c:ser>
          <c:idx val="1"/>
          <c:order val="0"/>
          <c:tx>
            <c:strRef>
              <c:f>Ran_ge!$H$5</c:f>
              <c:strCache>
                <c:ptCount val="1"/>
                <c:pt idx="0">
                  <c:v>Se busca marcar</c:v>
                </c:pt>
              </c:strCache>
            </c:strRef>
          </c:tx>
          <c:spPr>
            <a:ln w="25400">
              <a:noFill/>
            </a:ln>
          </c:spPr>
          <c:cat>
            <c:strRef>
              <c:f>Ran_ge!$C$6:$C$10</c:f>
              <c:strCache>
                <c:ptCount val="5"/>
                <c:pt idx="0">
                  <c:v>Estrategia</c:v>
                </c:pt>
                <c:pt idx="1">
                  <c:v>Finanzas</c:v>
                </c:pt>
                <c:pt idx="2">
                  <c:v>Mercadeo</c:v>
                </c:pt>
                <c:pt idx="3">
                  <c:v>Operaciones</c:v>
                </c:pt>
                <c:pt idx="4">
                  <c:v>Gestión de Personas (GP)</c:v>
                </c:pt>
              </c:strCache>
            </c:strRef>
          </c:cat>
          <c:val>
            <c:numRef>
              <c:f>Ran_ge!$H$6:$H$10</c:f>
              <c:numCache>
                <c:formatCode>0%</c:formatCode>
                <c:ptCount val="5"/>
                <c:pt idx="0">
                  <c:v>0.97499999999999998</c:v>
                </c:pt>
                <c:pt idx="1">
                  <c:v>0.71</c:v>
                </c:pt>
                <c:pt idx="2">
                  <c:v>0.82750000000000001</c:v>
                </c:pt>
                <c:pt idx="3">
                  <c:v>0.6</c:v>
                </c:pt>
                <c:pt idx="4">
                  <c:v>0.96666666666666667</c:v>
                </c:pt>
              </c:numCache>
            </c:numRef>
          </c:val>
          <c:extLst>
            <c:ext xmlns:c16="http://schemas.microsoft.com/office/drawing/2014/chart" uri="{C3380CC4-5D6E-409C-BE32-E72D297353CC}">
              <c16:uniqueId val="{00000001-D286-4815-A5EE-46E57526D443}"/>
            </c:ext>
          </c:extLst>
        </c:ser>
        <c:dLbls>
          <c:showLegendKey val="0"/>
          <c:showVal val="0"/>
          <c:showCatName val="0"/>
          <c:showSerName val="0"/>
          <c:showPercent val="0"/>
          <c:showBubbleSize val="0"/>
        </c:dLbls>
        <c:axId val="377988608"/>
        <c:axId val="377990144"/>
      </c:radarChart>
      <c:catAx>
        <c:axId val="377988608"/>
        <c:scaling>
          <c:orientation val="minMax"/>
        </c:scaling>
        <c:delete val="0"/>
        <c:axPos val="b"/>
        <c:majorGridlines/>
        <c:numFmt formatCode="General" sourceLinked="1"/>
        <c:majorTickMark val="out"/>
        <c:minorTickMark val="none"/>
        <c:tickLblPos val="nextTo"/>
        <c:txPr>
          <a:bodyPr rot="-60000000" vert="horz"/>
          <a:lstStyle/>
          <a:p>
            <a:pPr>
              <a:defRPr/>
            </a:pPr>
            <a:endParaRPr lang="en-US"/>
          </a:p>
        </c:txPr>
        <c:crossAx val="377990144"/>
        <c:crosses val="autoZero"/>
        <c:auto val="0"/>
        <c:lblAlgn val="ctr"/>
        <c:lblOffset val="100"/>
        <c:noMultiLvlLbl val="0"/>
      </c:catAx>
      <c:valAx>
        <c:axId val="377990144"/>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377988608"/>
        <c:crosses val="autoZero"/>
        <c:crossBetween val="between"/>
      </c:valAx>
      <c:spPr>
        <a:noFill/>
        <a:ln w="25400">
          <a:noFill/>
        </a:ln>
      </c:spPr>
    </c:plotArea>
    <c:plotVisOnly val="1"/>
    <c:dispBlanksAs val="gap"/>
    <c:showDLblsOverMax val="0"/>
  </c:chart>
  <c:spPr>
    <a:noFill/>
    <a:ln w="3175">
      <a:noFill/>
      <a:prstDash val="solid"/>
    </a:ln>
  </c:spPr>
  <c:txPr>
    <a:bodyPr/>
    <a:lstStyle/>
    <a:p>
      <a:pPr>
        <a:defRPr lang="en-US" sz="1400" b="0" i="0" u="none" strike="noStrike" kern="1200" baseline="0">
          <a:solidFill>
            <a:schemeClr val="bg1"/>
          </a:solidFill>
          <a:latin typeface="+mn-lt"/>
          <a:ea typeface="+mn-ea"/>
          <a:cs typeface="+mn-cs"/>
        </a:defRPr>
      </a:pPr>
      <a:endParaRPr lang="en-US"/>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11959148670776"/>
          <c:y val="0.10179816955074243"/>
          <c:w val="0.53177547361035327"/>
          <c:h val="0.77094745008399967"/>
        </c:manualLayout>
      </c:layout>
      <c:radarChart>
        <c:radarStyle val="marker"/>
        <c:varyColors val="0"/>
        <c:ser>
          <c:idx val="0"/>
          <c:order val="0"/>
          <c:tx>
            <c:strRef>
              <c:f>Ran_ge!$H$5</c:f>
              <c:strCache>
                <c:ptCount val="1"/>
                <c:pt idx="0">
                  <c:v>Se busca marcar</c:v>
                </c:pt>
              </c:strCache>
            </c:strRef>
          </c:tx>
          <c:spPr>
            <a:ln w="25400">
              <a:solidFill>
                <a:srgbClr val="FF9300"/>
              </a:solidFill>
              <a:prstDash val="solid"/>
            </a:ln>
          </c:spPr>
          <c:marker>
            <c:symbol val="none"/>
          </c:marker>
          <c:cat>
            <c:strRef>
              <c:f>Ran_ge!$C$6:$C$10</c:f>
              <c:strCache>
                <c:ptCount val="5"/>
                <c:pt idx="0">
                  <c:v>Estrategia</c:v>
                </c:pt>
                <c:pt idx="1">
                  <c:v>Finanzas</c:v>
                </c:pt>
                <c:pt idx="2">
                  <c:v>Mercadeo</c:v>
                </c:pt>
                <c:pt idx="3">
                  <c:v>Operaciones</c:v>
                </c:pt>
                <c:pt idx="4">
                  <c:v>Gestión de Personas (GP)</c:v>
                </c:pt>
              </c:strCache>
            </c:strRef>
          </c:cat>
          <c:val>
            <c:numRef>
              <c:f>Ran_ge!$H$6:$H$10</c:f>
              <c:numCache>
                <c:formatCode>0%</c:formatCode>
                <c:ptCount val="5"/>
                <c:pt idx="0">
                  <c:v>0.97499999999999998</c:v>
                </c:pt>
                <c:pt idx="1">
                  <c:v>0.71</c:v>
                </c:pt>
                <c:pt idx="2">
                  <c:v>0.82750000000000001</c:v>
                </c:pt>
                <c:pt idx="3">
                  <c:v>0.6</c:v>
                </c:pt>
                <c:pt idx="4">
                  <c:v>0.96666666666666667</c:v>
                </c:pt>
              </c:numCache>
            </c:numRef>
          </c:val>
          <c:extLst>
            <c:ext xmlns:c16="http://schemas.microsoft.com/office/drawing/2014/chart" uri="{C3380CC4-5D6E-409C-BE32-E72D297353CC}">
              <c16:uniqueId val="{00000000-8D2C-4162-9A49-1AB50D763F92}"/>
            </c:ext>
          </c:extLst>
        </c:ser>
        <c:ser>
          <c:idx val="1"/>
          <c:order val="1"/>
          <c:tx>
            <c:strRef>
              <c:f>Ran_ge!$G$5</c:f>
              <c:strCache>
                <c:ptCount val="1"/>
                <c:pt idx="0">
                  <c:v>puntuación actual</c:v>
                </c:pt>
              </c:strCache>
            </c:strRef>
          </c:tx>
          <c:spPr>
            <a:ln w="25400">
              <a:solidFill>
                <a:srgbClr val="0070C0"/>
              </a:solidFill>
              <a:prstDash val="solid"/>
            </a:ln>
          </c:spPr>
          <c:marker>
            <c:symbol val="none"/>
          </c:marker>
          <c:cat>
            <c:strRef>
              <c:f>Ran_ge!$C$6:$C$10</c:f>
              <c:strCache>
                <c:ptCount val="5"/>
                <c:pt idx="0">
                  <c:v>Estrategia</c:v>
                </c:pt>
                <c:pt idx="1">
                  <c:v>Finanzas</c:v>
                </c:pt>
                <c:pt idx="2">
                  <c:v>Mercadeo</c:v>
                </c:pt>
                <c:pt idx="3">
                  <c:v>Operaciones</c:v>
                </c:pt>
                <c:pt idx="4">
                  <c:v>Gestión de Personas (GP)</c:v>
                </c:pt>
              </c:strCache>
            </c:strRef>
          </c:cat>
          <c:val>
            <c:numRef>
              <c:f>Ran_ge!$G$6:$G$10</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1-8D2C-4162-9A49-1AB50D763F92}"/>
            </c:ext>
          </c:extLst>
        </c:ser>
        <c:dLbls>
          <c:showLegendKey val="0"/>
          <c:showVal val="0"/>
          <c:showCatName val="0"/>
          <c:showSerName val="0"/>
          <c:showPercent val="0"/>
          <c:showBubbleSize val="0"/>
        </c:dLbls>
        <c:axId val="388009984"/>
        <c:axId val="388011520"/>
      </c:radarChart>
      <c:catAx>
        <c:axId val="388009984"/>
        <c:scaling>
          <c:orientation val="minMax"/>
        </c:scaling>
        <c:delete val="0"/>
        <c:axPos val="b"/>
        <c:numFmt formatCode="General" sourceLinked="1"/>
        <c:majorTickMark val="out"/>
        <c:minorTickMark val="none"/>
        <c:tickLblPos val="nextTo"/>
        <c:txPr>
          <a:bodyPr rot="-60000000" vert="horz"/>
          <a:lstStyle/>
          <a:p>
            <a:pPr>
              <a:defRPr/>
            </a:pPr>
            <a:endParaRPr lang="en-US"/>
          </a:p>
        </c:txPr>
        <c:crossAx val="388011520"/>
        <c:crosses val="autoZero"/>
        <c:auto val="0"/>
        <c:lblAlgn val="ctr"/>
        <c:lblOffset val="100"/>
        <c:noMultiLvlLbl val="0"/>
      </c:catAx>
      <c:valAx>
        <c:axId val="388011520"/>
        <c:scaling>
          <c:orientation val="minMax"/>
          <c:max val="1"/>
          <c:min val="0"/>
        </c:scaling>
        <c:delete val="1"/>
        <c:axPos val="l"/>
        <c:majorGridlines>
          <c:spPr>
            <a:ln w="3175">
              <a:solidFill>
                <a:srgbClr val="C0C0C0"/>
              </a:solidFill>
              <a:prstDash val="solid"/>
            </a:ln>
          </c:spPr>
        </c:majorGridlines>
        <c:numFmt formatCode="0%" sourceLinked="1"/>
        <c:majorTickMark val="out"/>
        <c:minorTickMark val="none"/>
        <c:tickLblPos val="nextTo"/>
        <c:crossAx val="388009984"/>
        <c:crosses val="autoZero"/>
        <c:crossBetween val="between"/>
      </c:valAx>
      <c:spPr>
        <a:noFill/>
        <a:ln w="25400">
          <a:noFill/>
        </a:ln>
      </c:spPr>
    </c:plotArea>
    <c:legend>
      <c:legendPos val="r"/>
      <c:layout>
        <c:manualLayout>
          <c:xMode val="edge"/>
          <c:yMode val="edge"/>
          <c:x val="0.10622705872831401"/>
          <c:y val="0.80965087015835258"/>
          <c:w val="0.79120843742468405"/>
          <c:h val="0.17120872933275982"/>
        </c:manualLayout>
      </c:layout>
      <c:overlay val="0"/>
      <c:spPr>
        <a:noFill/>
        <a:ln w="25400">
          <a:noFill/>
        </a:ln>
      </c:spPr>
      <c:txPr>
        <a:bodyPr rot="0" vert="horz"/>
        <a:lstStyle/>
        <a:p>
          <a:pPr>
            <a:defRPr/>
          </a:pPr>
          <a:endParaRPr lang="en-US"/>
        </a:p>
      </c:txPr>
    </c:legend>
    <c:plotVisOnly val="1"/>
    <c:dispBlanksAs val="gap"/>
    <c:showDLblsOverMax val="0"/>
  </c:chart>
  <c:spPr>
    <a:noFill/>
    <a:ln w="3175">
      <a:noFill/>
      <a:prstDash val="solid"/>
    </a:ln>
  </c:spPr>
  <c:txPr>
    <a:bodyPr/>
    <a:lstStyle/>
    <a:p>
      <a:pPr>
        <a:defRPr sz="1400">
          <a:solidFill>
            <a:schemeClr val="bg1"/>
          </a:solidFill>
        </a:defRPr>
      </a:pPr>
      <a:endParaRPr lang="en-US"/>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070167683335354E-2"/>
          <c:y val="4.6182805338809564E-2"/>
          <c:w val="0.94035094262798247"/>
          <c:h val="0.70560910068485949"/>
        </c:manualLayout>
      </c:layout>
      <c:barChart>
        <c:barDir val="col"/>
        <c:grouping val="clustered"/>
        <c:varyColors val="0"/>
        <c:ser>
          <c:idx val="0"/>
          <c:order val="0"/>
          <c:tx>
            <c:strRef>
              <c:f>Ava_exp!$D$4</c:f>
              <c:strCache>
                <c:ptCount val="1"/>
                <c:pt idx="0">
                  <c:v>Puntuación actual</c:v>
                </c:pt>
              </c:strCache>
            </c:strRef>
          </c:tx>
          <c:spPr>
            <a:solidFill>
              <a:srgbClr val="669BCC"/>
            </a:solidFill>
            <a:ln w="25400">
              <a:noFill/>
            </a:ln>
          </c:spPr>
          <c:invertIfNegative val="0"/>
          <c:dLbls>
            <c:numFmt formatCode="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Dash_pa!$M$11:$M$14</c:f>
              <c:strCache>
                <c:ptCount val="4"/>
                <c:pt idx="0">
                  <c:v>Planificación Financiera</c:v>
                </c:pt>
                <c:pt idx="1">
                  <c:v>Control Financiero</c:v>
                </c:pt>
                <c:pt idx="2">
                  <c:v>Margen de Contribución y Rentabilidad</c:v>
                </c:pt>
                <c:pt idx="3">
                  <c:v>Indicadores Financieros</c:v>
                </c:pt>
              </c:strCache>
            </c:strRef>
          </c:cat>
          <c:val>
            <c:numRef>
              <c:f>Dash_pa!$N$11:$N$14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099-4673-AE2F-E0A4C454C681}"/>
            </c:ext>
          </c:extLst>
        </c:ser>
        <c:ser>
          <c:idx val="1"/>
          <c:order val="1"/>
          <c:tx>
            <c:strRef>
              <c:f>Ava_exp!$E$4</c:f>
              <c:strCache>
                <c:ptCount val="1"/>
                <c:pt idx="0">
                  <c:v>Puntuación mínima recomendada</c:v>
                </c:pt>
              </c:strCache>
            </c:strRef>
          </c:tx>
          <c:spPr>
            <a:solidFill>
              <a:srgbClr val="F0462E"/>
            </a:solidFill>
          </c:spPr>
          <c:invertIfNegative val="0"/>
          <c:dLbls>
            <c:numFmt formatCode="0%" sourceLinked="0"/>
            <c:spPr>
              <a:noFill/>
              <a:ln>
                <a:noFill/>
              </a:ln>
              <a:effectLst/>
            </c:spPr>
            <c:txPr>
              <a:bodyPr wrap="square" lIns="38100" tIns="19050" rIns="38100" bIns="19050" anchor="ctr">
                <a:spAutoFit/>
              </a:bodyPr>
              <a:lstStyle/>
              <a:p>
                <a:pPr>
                  <a:defRPr sz="900">
                    <a:solidFill>
                      <a:schemeClr val="tx1"/>
                    </a:solidFil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Dash_pa!$M$11:$M$14</c:f>
              <c:strCache>
                <c:ptCount val="4"/>
                <c:pt idx="0">
                  <c:v>Planificación Financiera</c:v>
                </c:pt>
                <c:pt idx="1">
                  <c:v>Control Financiero</c:v>
                </c:pt>
                <c:pt idx="2">
                  <c:v>Margen de Contribución y Rentabilidad</c:v>
                </c:pt>
                <c:pt idx="3">
                  <c:v>Indicadores Financieros</c:v>
                </c:pt>
              </c:strCache>
            </c:strRef>
          </c:cat>
          <c:val>
            <c:numRef>
              <c:f>Dash_pa!$O$11:$O$14</c:f>
              <c:numCache>
                <c:formatCode>General</c:formatCode>
                <c:ptCount val="4"/>
                <c:pt idx="0">
                  <c:v>0.75</c:v>
                </c:pt>
                <c:pt idx="1">
                  <c:v>0.75</c:v>
                </c:pt>
                <c:pt idx="2">
                  <c:v>0.75</c:v>
                </c:pt>
                <c:pt idx="3">
                  <c:v>0.75</c:v>
                </c:pt>
              </c:numCache>
            </c:numRef>
          </c:val>
          <c:extLst>
            <c:ext xmlns:c16="http://schemas.microsoft.com/office/drawing/2014/chart" uri="{C3380CC4-5D6E-409C-BE32-E72D297353CC}">
              <c16:uniqueId val="{00000003-506B-45EA-B8AF-9C193CF90A08}"/>
            </c:ext>
          </c:extLst>
        </c:ser>
        <c:ser>
          <c:idx val="2"/>
          <c:order val="2"/>
          <c:tx>
            <c:strRef>
              <c:f>Ava_exp!$F$4</c:f>
              <c:strCache>
                <c:ptCount val="1"/>
                <c:pt idx="0">
                  <c:v>Se busca marcar</c:v>
                </c:pt>
              </c:strCache>
            </c:strRef>
          </c:tx>
          <c:spPr>
            <a:solidFill>
              <a:srgbClr val="FFC000"/>
            </a:solidFill>
          </c:spPr>
          <c:invertIfNegative val="0"/>
          <c:dLbls>
            <c:numFmt formatCode="0%" sourceLinked="0"/>
            <c:spPr>
              <a:noFill/>
              <a:ln>
                <a:noFill/>
              </a:ln>
              <a:effectLst/>
            </c:spPr>
            <c:txPr>
              <a:bodyPr wrap="square" lIns="38100" tIns="19050" rIns="38100" bIns="19050" anchor="ctr">
                <a:spAutoFit/>
              </a:bodyPr>
              <a:lstStyle/>
              <a:p>
                <a:pPr>
                  <a:defRPr sz="9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Dash_pa!$M$11:$M$14</c:f>
              <c:strCache>
                <c:ptCount val="4"/>
                <c:pt idx="0">
                  <c:v>Planificación Financiera</c:v>
                </c:pt>
                <c:pt idx="1">
                  <c:v>Control Financiero</c:v>
                </c:pt>
                <c:pt idx="2">
                  <c:v>Margen de Contribución y Rentabilidad</c:v>
                </c:pt>
                <c:pt idx="3">
                  <c:v>Indicadores Financieros</c:v>
                </c:pt>
              </c:strCache>
            </c:strRef>
          </c:cat>
          <c:val>
            <c:numRef>
              <c:f>Dash_pa!$P$11:$P$14</c:f>
              <c:numCache>
                <c:formatCode>General</c:formatCode>
                <c:ptCount val="4"/>
                <c:pt idx="0">
                  <c:v>0.94</c:v>
                </c:pt>
                <c:pt idx="1">
                  <c:v>0.6</c:v>
                </c:pt>
                <c:pt idx="2">
                  <c:v>0.8</c:v>
                </c:pt>
                <c:pt idx="3">
                  <c:v>0.5</c:v>
                </c:pt>
              </c:numCache>
            </c:numRef>
          </c:val>
          <c:extLst>
            <c:ext xmlns:c16="http://schemas.microsoft.com/office/drawing/2014/chart" uri="{C3380CC4-5D6E-409C-BE32-E72D297353CC}">
              <c16:uniqueId val="{00000004-506B-45EA-B8AF-9C193CF90A08}"/>
            </c:ext>
          </c:extLst>
        </c:ser>
        <c:dLbls>
          <c:showLegendKey val="0"/>
          <c:showVal val="0"/>
          <c:showCatName val="0"/>
          <c:showSerName val="0"/>
          <c:showPercent val="0"/>
          <c:showBubbleSize val="0"/>
        </c:dLbls>
        <c:gapWidth val="70"/>
        <c:axId val="388457984"/>
        <c:axId val="388459520"/>
      </c:barChart>
      <c:catAx>
        <c:axId val="388457984"/>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388459520"/>
        <c:crosses val="autoZero"/>
        <c:auto val="1"/>
        <c:lblAlgn val="ctr"/>
        <c:lblOffset val="100"/>
        <c:noMultiLvlLbl val="0"/>
      </c:catAx>
      <c:valAx>
        <c:axId val="388459520"/>
        <c:scaling>
          <c:orientation val="minMax"/>
        </c:scaling>
        <c:delete val="1"/>
        <c:axPos val="l"/>
        <c:numFmt formatCode="General" sourceLinked="1"/>
        <c:majorTickMark val="none"/>
        <c:minorTickMark val="none"/>
        <c:tickLblPos val="nextTo"/>
        <c:crossAx val="388457984"/>
        <c:crosses val="autoZero"/>
        <c:crossBetween val="between"/>
      </c:valAx>
      <c:spPr>
        <a:noFill/>
        <a:ln w="25400">
          <a:noFill/>
        </a:ln>
      </c:spPr>
    </c:plotArea>
    <c:legend>
      <c:legendPos val="b"/>
      <c:overlay val="0"/>
    </c:legend>
    <c:plotVisOnly val="1"/>
    <c:dispBlanksAs val="gap"/>
    <c:showDLblsOverMax val="0"/>
  </c:chart>
  <c:spPr>
    <a:noFill/>
    <a:ln w="3175">
      <a:no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18253968253968E-2"/>
          <c:y val="0.11482268518518518"/>
          <c:w val="0.94456349206349211"/>
          <c:h val="0.68273259762084104"/>
        </c:manualLayout>
      </c:layout>
      <c:barChart>
        <c:barDir val="col"/>
        <c:grouping val="clustered"/>
        <c:varyColors val="0"/>
        <c:ser>
          <c:idx val="0"/>
          <c:order val="0"/>
          <c:tx>
            <c:strRef>
              <c:f>Dash_pa!$N$17</c:f>
              <c:strCache>
                <c:ptCount val="1"/>
                <c:pt idx="0">
                  <c:v>volumen</c:v>
                </c:pt>
              </c:strCache>
            </c:strRef>
          </c:tx>
          <c:spPr>
            <a:solidFill>
              <a:srgbClr val="F0462E"/>
            </a:solidFill>
            <a:ln w="25400">
              <a:noFill/>
            </a:ln>
          </c:spPr>
          <c:invertIfNegative val="0"/>
          <c:dPt>
            <c:idx val="1"/>
            <c:invertIfNegative val="0"/>
            <c:bubble3D val="0"/>
            <c:spPr>
              <a:solidFill>
                <a:srgbClr val="FFC000"/>
              </a:solidFill>
              <a:ln w="25400">
                <a:noFill/>
              </a:ln>
            </c:spPr>
            <c:extLst>
              <c:ext xmlns:c16="http://schemas.microsoft.com/office/drawing/2014/chart" uri="{C3380CC4-5D6E-409C-BE32-E72D297353CC}">
                <c16:uniqueId val="{00000002-03E5-4E6A-B0BF-5ED14942C6F9}"/>
              </c:ext>
            </c:extLst>
          </c:dPt>
          <c:dPt>
            <c:idx val="2"/>
            <c:invertIfNegative val="0"/>
            <c:bubble3D val="0"/>
            <c:spPr>
              <a:solidFill>
                <a:srgbClr val="669BCC"/>
              </a:solidFill>
              <a:ln w="25400">
                <a:noFill/>
              </a:ln>
            </c:spPr>
            <c:extLst>
              <c:ext xmlns:c16="http://schemas.microsoft.com/office/drawing/2014/chart" uri="{C3380CC4-5D6E-409C-BE32-E72D297353CC}">
                <c16:uniqueId val="{00000000-03E5-4E6A-B0BF-5ED14942C6F9}"/>
              </c:ext>
            </c:extLst>
          </c:dPt>
          <c:dPt>
            <c:idx val="3"/>
            <c:invertIfNegative val="0"/>
            <c:bubble3D val="0"/>
            <c:spPr>
              <a:solidFill>
                <a:srgbClr val="55B03E"/>
              </a:solidFill>
              <a:ln w="25400">
                <a:noFill/>
              </a:ln>
            </c:spPr>
            <c:extLst>
              <c:ext xmlns:c16="http://schemas.microsoft.com/office/drawing/2014/chart" uri="{C3380CC4-5D6E-409C-BE32-E72D297353CC}">
                <c16:uniqueId val="{00000001-03E5-4E6A-B0BF-5ED14942C6F9}"/>
              </c:ext>
            </c:extLst>
          </c:dPt>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Dash_pa!$M$18:$M$21</c:f>
              <c:strCache>
                <c:ptCount val="4"/>
                <c:pt idx="0">
                  <c:v>crítico</c:v>
                </c:pt>
                <c:pt idx="1">
                  <c:v>promedio</c:v>
                </c:pt>
                <c:pt idx="2">
                  <c:v>bueno</c:v>
                </c:pt>
                <c:pt idx="3">
                  <c:v>Muy bien</c:v>
                </c:pt>
              </c:strCache>
            </c:strRef>
          </c:cat>
          <c:val>
            <c:numRef>
              <c:f>Dash_pa!$N$18:$N$21</c:f>
              <c:numCache>
                <c:formatCode>General</c:formatCode>
                <c:ptCount val="4"/>
                <c:pt idx="0">
                  <c:v>16</c:v>
                </c:pt>
                <c:pt idx="1">
                  <c:v>0</c:v>
                </c:pt>
                <c:pt idx="2">
                  <c:v>0</c:v>
                </c:pt>
                <c:pt idx="3">
                  <c:v>0</c:v>
                </c:pt>
              </c:numCache>
            </c:numRef>
          </c:val>
          <c:extLst>
            <c:ext xmlns:c16="http://schemas.microsoft.com/office/drawing/2014/chart" uri="{C3380CC4-5D6E-409C-BE32-E72D297353CC}">
              <c16:uniqueId val="{00000000-941B-4316-B6E1-7783F89CDF20}"/>
            </c:ext>
          </c:extLst>
        </c:ser>
        <c:dLbls>
          <c:showLegendKey val="0"/>
          <c:showVal val="0"/>
          <c:showCatName val="0"/>
          <c:showSerName val="0"/>
          <c:showPercent val="0"/>
          <c:showBubbleSize val="0"/>
        </c:dLbls>
        <c:gapWidth val="70"/>
        <c:overlap val="-27"/>
        <c:axId val="388555136"/>
        <c:axId val="388556672"/>
      </c:barChart>
      <c:catAx>
        <c:axId val="388555136"/>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n-US"/>
          </a:p>
        </c:txPr>
        <c:crossAx val="388556672"/>
        <c:crosses val="autoZero"/>
        <c:auto val="1"/>
        <c:lblAlgn val="ctr"/>
        <c:lblOffset val="100"/>
        <c:noMultiLvlLbl val="0"/>
      </c:catAx>
      <c:valAx>
        <c:axId val="388556672"/>
        <c:scaling>
          <c:orientation val="minMax"/>
          <c:max val="16"/>
          <c:min val="0"/>
        </c:scaling>
        <c:delete val="1"/>
        <c:axPos val="l"/>
        <c:numFmt formatCode="General" sourceLinked="1"/>
        <c:majorTickMark val="none"/>
        <c:minorTickMark val="none"/>
        <c:tickLblPos val="nextTo"/>
        <c:crossAx val="388555136"/>
        <c:crosses val="autoZero"/>
        <c:crossBetween val="between"/>
      </c:valAx>
      <c:spPr>
        <a:noFill/>
        <a:ln w="25400">
          <a:noFill/>
        </a:ln>
      </c:spPr>
    </c:plotArea>
    <c:plotVisOnly val="1"/>
    <c:dispBlanksAs val="gap"/>
    <c:showDLblsOverMax val="0"/>
  </c:chart>
  <c:spPr>
    <a:noFill/>
    <a:ln w="3175">
      <a:no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718253968253968E-2"/>
          <c:y val="0.12556157407407406"/>
          <c:w val="0.94456349206349211"/>
          <c:h val="0.67199362072452107"/>
        </c:manualLayout>
      </c:layout>
      <c:barChart>
        <c:barDir val="col"/>
        <c:grouping val="clustered"/>
        <c:varyColors val="0"/>
        <c:ser>
          <c:idx val="0"/>
          <c:order val="0"/>
          <c:tx>
            <c:strRef>
              <c:f>Dash_pa!$N$24</c:f>
              <c:strCache>
                <c:ptCount val="1"/>
                <c:pt idx="0">
                  <c:v>volumen</c:v>
                </c:pt>
              </c:strCache>
            </c:strRef>
          </c:tx>
          <c:spPr>
            <a:solidFill>
              <a:srgbClr val="FFC000"/>
            </a:solidFill>
            <a:ln w="25400">
              <a:noFill/>
            </a:ln>
          </c:spPr>
          <c:invertIfNegative val="0"/>
          <c:dPt>
            <c:idx val="0"/>
            <c:invertIfNegative val="0"/>
            <c:bubble3D val="0"/>
            <c:spPr>
              <a:solidFill>
                <a:srgbClr val="55B03E"/>
              </a:solidFill>
              <a:ln w="25400">
                <a:noFill/>
              </a:ln>
            </c:spPr>
            <c:extLst>
              <c:ext xmlns:c16="http://schemas.microsoft.com/office/drawing/2014/chart" uri="{C3380CC4-5D6E-409C-BE32-E72D297353CC}">
                <c16:uniqueId val="{00000001-5B54-4CF0-935D-10176CC95EB3}"/>
              </c:ext>
            </c:extLst>
          </c:dPt>
          <c:dPt>
            <c:idx val="1"/>
            <c:invertIfNegative val="0"/>
            <c:bubble3D val="0"/>
            <c:spPr>
              <a:solidFill>
                <a:srgbClr val="669BCC"/>
              </a:solidFill>
              <a:ln w="25400">
                <a:noFill/>
              </a:ln>
            </c:spPr>
            <c:extLst>
              <c:ext xmlns:c16="http://schemas.microsoft.com/office/drawing/2014/chart" uri="{C3380CC4-5D6E-409C-BE32-E72D297353CC}">
                <c16:uniqueId val="{00000002-5B54-4CF0-935D-10176CC95EB3}"/>
              </c:ext>
            </c:extLst>
          </c:dPt>
          <c:dPt>
            <c:idx val="3"/>
            <c:invertIfNegative val="0"/>
            <c:bubble3D val="0"/>
            <c:spPr>
              <a:solidFill>
                <a:srgbClr val="F0462E"/>
              </a:solidFill>
              <a:ln w="25400">
                <a:noFill/>
              </a:ln>
            </c:spPr>
            <c:extLst>
              <c:ext xmlns:c16="http://schemas.microsoft.com/office/drawing/2014/chart" uri="{C3380CC4-5D6E-409C-BE32-E72D297353CC}">
                <c16:uniqueId val="{00000000-5B54-4CF0-935D-10176CC95EB3}"/>
              </c:ext>
            </c:extLst>
          </c:dPt>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Dash_pa!$M$25:$M$28</c:f>
              <c:strCache>
                <c:ptCount val="4"/>
                <c:pt idx="0">
                  <c:v>Muy importante</c:v>
                </c:pt>
                <c:pt idx="1">
                  <c:v>importante</c:v>
                </c:pt>
                <c:pt idx="2">
                  <c:v>inmaterial</c:v>
                </c:pt>
                <c:pt idx="3">
                  <c:v>irrelevante</c:v>
                </c:pt>
              </c:strCache>
            </c:strRef>
          </c:cat>
          <c:val>
            <c:numRef>
              <c:f>Dash_pa!$N$25:$N$28</c:f>
              <c:numCache>
                <c:formatCode>General</c:formatCode>
                <c:ptCount val="4"/>
                <c:pt idx="0">
                  <c:v>0</c:v>
                </c:pt>
                <c:pt idx="1">
                  <c:v>16</c:v>
                </c:pt>
                <c:pt idx="2">
                  <c:v>0</c:v>
                </c:pt>
                <c:pt idx="3">
                  <c:v>0</c:v>
                </c:pt>
              </c:numCache>
            </c:numRef>
          </c:val>
          <c:extLst>
            <c:ext xmlns:c16="http://schemas.microsoft.com/office/drawing/2014/chart" uri="{C3380CC4-5D6E-409C-BE32-E72D297353CC}">
              <c16:uniqueId val="{00000000-941B-4316-B6E1-7783F89CDF20}"/>
            </c:ext>
          </c:extLst>
        </c:ser>
        <c:dLbls>
          <c:showLegendKey val="0"/>
          <c:showVal val="0"/>
          <c:showCatName val="0"/>
          <c:showSerName val="0"/>
          <c:showPercent val="0"/>
          <c:showBubbleSize val="0"/>
        </c:dLbls>
        <c:gapWidth val="70"/>
        <c:overlap val="-27"/>
        <c:axId val="388728704"/>
        <c:axId val="388730240"/>
      </c:barChart>
      <c:catAx>
        <c:axId val="388728704"/>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8730240"/>
        <c:crosses val="autoZero"/>
        <c:auto val="1"/>
        <c:lblAlgn val="ctr"/>
        <c:lblOffset val="100"/>
        <c:noMultiLvlLbl val="0"/>
      </c:catAx>
      <c:valAx>
        <c:axId val="388730240"/>
        <c:scaling>
          <c:orientation val="minMax"/>
          <c:max val="16"/>
          <c:min val="0"/>
        </c:scaling>
        <c:delete val="1"/>
        <c:axPos val="l"/>
        <c:numFmt formatCode="General" sourceLinked="1"/>
        <c:majorTickMark val="none"/>
        <c:minorTickMark val="none"/>
        <c:tickLblPos val="nextTo"/>
        <c:crossAx val="388728704"/>
        <c:crosses val="autoZero"/>
        <c:crossBetween val="between"/>
      </c:valAx>
      <c:spPr>
        <a:noFill/>
        <a:ln w="25400">
          <a:noFill/>
        </a:ln>
      </c:spPr>
    </c:plotArea>
    <c:plotVisOnly val="1"/>
    <c:dispBlanksAs val="gap"/>
    <c:showDLblsOverMax val="0"/>
  </c:chart>
  <c:spPr>
    <a:noFill/>
    <a:ln w="3175">
      <a:no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Ran_ge!$G$5</c:f>
              <c:strCache>
                <c:ptCount val="1"/>
                <c:pt idx="0">
                  <c:v>puntuación actual</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Ran_ge!$C$6:$C$10</c:f>
              <c:strCache>
                <c:ptCount val="5"/>
                <c:pt idx="0">
                  <c:v>Estrategia</c:v>
                </c:pt>
                <c:pt idx="1">
                  <c:v>Finanzas</c:v>
                </c:pt>
                <c:pt idx="2">
                  <c:v>Mercadeo</c:v>
                </c:pt>
                <c:pt idx="3">
                  <c:v>Operaciones</c:v>
                </c:pt>
                <c:pt idx="4">
                  <c:v>Gestión de Personas (GP)</c:v>
                </c:pt>
              </c:strCache>
            </c:strRef>
          </c:cat>
          <c:val>
            <c:numRef>
              <c:f>Ran_ge!$G$6:$G$10</c:f>
              <c:numCache>
                <c:formatCode>0%</c:formatCode>
                <c:ptCount val="5"/>
                <c:pt idx="0">
                  <c:v>0.828125</c:v>
                </c:pt>
                <c:pt idx="1">
                  <c:v>0</c:v>
                </c:pt>
                <c:pt idx="2">
                  <c:v>0</c:v>
                </c:pt>
                <c:pt idx="3">
                  <c:v>0</c:v>
                </c:pt>
                <c:pt idx="4">
                  <c:v>0.6875</c:v>
                </c:pt>
              </c:numCache>
            </c:numRef>
          </c:val>
          <c:extLst>
            <c:ext xmlns:c16="http://schemas.microsoft.com/office/drawing/2014/chart" uri="{C3380CC4-5D6E-409C-BE32-E72D297353CC}">
              <c16:uniqueId val="{00000000-AEE1-4E39-B365-030823AF6069}"/>
            </c:ext>
          </c:extLst>
        </c:ser>
        <c:dLbls>
          <c:showLegendKey val="0"/>
          <c:showVal val="0"/>
          <c:showCatName val="0"/>
          <c:showSerName val="0"/>
          <c:showPercent val="0"/>
          <c:showBubbleSize val="0"/>
        </c:dLbls>
        <c:gapWidth val="219"/>
        <c:overlap val="-27"/>
        <c:axId val="512242048"/>
        <c:axId val="512243584"/>
      </c:barChart>
      <c:catAx>
        <c:axId val="512242048"/>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2243584"/>
        <c:crosses val="autoZero"/>
        <c:auto val="1"/>
        <c:lblAlgn val="ctr"/>
        <c:lblOffset val="100"/>
        <c:noMultiLvlLbl val="0"/>
      </c:catAx>
      <c:valAx>
        <c:axId val="512243584"/>
        <c:scaling>
          <c:orientation val="minMax"/>
        </c:scaling>
        <c:delete val="1"/>
        <c:axPos val="l"/>
        <c:numFmt formatCode="0%" sourceLinked="1"/>
        <c:majorTickMark val="none"/>
        <c:minorTickMark val="none"/>
        <c:tickLblPos val="nextTo"/>
        <c:crossAx val="512242048"/>
        <c:crosses val="autoZero"/>
        <c:crossBetween val="between"/>
      </c:valAx>
      <c:spPr>
        <a:solidFill>
          <a:schemeClr val="bg1">
            <a:lumMod val="95000"/>
          </a:schemeClr>
        </a:solidFill>
        <a:ln w="25400">
          <a:noFill/>
        </a:ln>
      </c:spPr>
    </c:plotArea>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Ava_1!A1"/><Relationship Id="rId2" Type="http://schemas.openxmlformats.org/officeDocument/2006/relationships/hyperlink" Target="#Per_res!A1"/><Relationship Id="rId1" Type="http://schemas.openxmlformats.org/officeDocument/2006/relationships/hyperlink" Target="#Rel_im!A1"/><Relationship Id="rId6" Type="http://schemas.openxmlformats.org/officeDocument/2006/relationships/hyperlink" Target="#Dashboard!A1"/><Relationship Id="rId5" Type="http://schemas.openxmlformats.org/officeDocument/2006/relationships/hyperlink" Target="#Ran_ge!A1"/><Relationship Id="rId4" Type="http://schemas.openxmlformats.org/officeDocument/2006/relationships/hyperlink" Target="#Ava_exp!A1"/></Relationships>
</file>

<file path=xl/drawings/_rels/drawing10.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13.sv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2.png"/><Relationship Id="rId17" Type="http://schemas.openxmlformats.org/officeDocument/2006/relationships/chart" Target="../charts/chart5.xml"/><Relationship Id="rId2" Type="http://schemas.openxmlformats.org/officeDocument/2006/relationships/image" Target="../media/image3.svg"/><Relationship Id="rId16" Type="http://schemas.openxmlformats.org/officeDocument/2006/relationships/chart" Target="../charts/chart4.xml"/><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chart" Target="../charts/chart1.xml"/><Relationship Id="rId5" Type="http://schemas.openxmlformats.org/officeDocument/2006/relationships/image" Target="../media/image6.png"/><Relationship Id="rId15" Type="http://schemas.openxmlformats.org/officeDocument/2006/relationships/chart" Target="../charts/chart3.xml"/><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8" Type="http://schemas.openxmlformats.org/officeDocument/2006/relationships/hyperlink" Target="#Ava_1!A1"/><Relationship Id="rId3" Type="http://schemas.openxmlformats.org/officeDocument/2006/relationships/chart" Target="../charts/chart6.xml"/><Relationship Id="rId7" Type="http://schemas.openxmlformats.org/officeDocument/2006/relationships/hyperlink" Target="#Per_res!A1"/><Relationship Id="rId2" Type="http://schemas.openxmlformats.org/officeDocument/2006/relationships/hyperlink" Target="#Dash_pa!A1"/><Relationship Id="rId1" Type="http://schemas.openxmlformats.org/officeDocument/2006/relationships/hyperlink" Target="#Dash_dia!A1"/><Relationship Id="rId6" Type="http://schemas.openxmlformats.org/officeDocument/2006/relationships/hyperlink" Target="#Rel_im!A1"/><Relationship Id="rId11" Type="http://schemas.openxmlformats.org/officeDocument/2006/relationships/hyperlink" Target="#Dashboard!A1"/><Relationship Id="rId5" Type="http://schemas.openxmlformats.org/officeDocument/2006/relationships/chart" Target="../charts/chart8.xml"/><Relationship Id="rId10" Type="http://schemas.openxmlformats.org/officeDocument/2006/relationships/hyperlink" Target="#Ran_ge!A1"/><Relationship Id="rId4" Type="http://schemas.openxmlformats.org/officeDocument/2006/relationships/chart" Target="../charts/chart7.xml"/><Relationship Id="rId9" Type="http://schemas.openxmlformats.org/officeDocument/2006/relationships/hyperlink" Target="#Ava_exp!A1"/></Relationships>
</file>

<file path=xl/drawings/_rels/drawing12.xml.rels><?xml version="1.0" encoding="UTF-8" standalone="yes"?>
<Relationships xmlns="http://schemas.openxmlformats.org/package/2006/relationships"><Relationship Id="rId8" Type="http://schemas.openxmlformats.org/officeDocument/2006/relationships/hyperlink" Target="#Ava_1!A1"/><Relationship Id="rId3" Type="http://schemas.openxmlformats.org/officeDocument/2006/relationships/chart" Target="../charts/chart11.xml"/><Relationship Id="rId7" Type="http://schemas.openxmlformats.org/officeDocument/2006/relationships/hyperlink" Target="#Per_res!A1"/><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hyperlink" Target="#Rel_im!A1"/><Relationship Id="rId11" Type="http://schemas.openxmlformats.org/officeDocument/2006/relationships/hyperlink" Target="#Dashboard!A1"/><Relationship Id="rId5" Type="http://schemas.openxmlformats.org/officeDocument/2006/relationships/chart" Target="../charts/chart13.xml"/><Relationship Id="rId10" Type="http://schemas.openxmlformats.org/officeDocument/2006/relationships/hyperlink" Target="#Ran_ge!A1"/><Relationship Id="rId4" Type="http://schemas.openxmlformats.org/officeDocument/2006/relationships/chart" Target="../charts/chart12.xml"/><Relationship Id="rId9" Type="http://schemas.openxmlformats.org/officeDocument/2006/relationships/hyperlink" Target="#Ava_exp!A1"/></Relationships>
</file>

<file path=xl/drawings/_rels/drawing2.xml.rels><?xml version="1.0" encoding="UTF-8" standalone="yes"?>
<Relationships xmlns="http://schemas.openxmlformats.org/package/2006/relationships"><Relationship Id="rId8" Type="http://schemas.openxmlformats.org/officeDocument/2006/relationships/hyperlink" Target="#Ava_exp!A1"/><Relationship Id="rId3" Type="http://schemas.openxmlformats.org/officeDocument/2006/relationships/hyperlink" Target="#Ava_3!A1"/><Relationship Id="rId7" Type="http://schemas.openxmlformats.org/officeDocument/2006/relationships/hyperlink" Target="#Per_res!A1"/><Relationship Id="rId2" Type="http://schemas.openxmlformats.org/officeDocument/2006/relationships/hyperlink" Target="#Ava_2!A1"/><Relationship Id="rId1" Type="http://schemas.openxmlformats.org/officeDocument/2006/relationships/hyperlink" Target="#Ava_1!A1"/><Relationship Id="rId6" Type="http://schemas.openxmlformats.org/officeDocument/2006/relationships/hyperlink" Target="#Rel_im!A1"/><Relationship Id="rId5" Type="http://schemas.openxmlformats.org/officeDocument/2006/relationships/hyperlink" Target="#Ava_5!A1"/><Relationship Id="rId10" Type="http://schemas.openxmlformats.org/officeDocument/2006/relationships/hyperlink" Target="#Dashboard!A1"/><Relationship Id="rId4" Type="http://schemas.openxmlformats.org/officeDocument/2006/relationships/hyperlink" Target="#Ava_4!A1"/><Relationship Id="rId9" Type="http://schemas.openxmlformats.org/officeDocument/2006/relationships/hyperlink" Target="#Ran_ge!A1"/></Relationships>
</file>

<file path=xl/drawings/_rels/drawing3.xml.rels><?xml version="1.0" encoding="UTF-8" standalone="yes"?>
<Relationships xmlns="http://schemas.openxmlformats.org/package/2006/relationships"><Relationship Id="rId8" Type="http://schemas.openxmlformats.org/officeDocument/2006/relationships/hyperlink" Target="#Ava_exp!A1"/><Relationship Id="rId3" Type="http://schemas.openxmlformats.org/officeDocument/2006/relationships/hyperlink" Target="#Ava_3!A1"/><Relationship Id="rId7" Type="http://schemas.openxmlformats.org/officeDocument/2006/relationships/hyperlink" Target="#Per_res!A1"/><Relationship Id="rId2" Type="http://schemas.openxmlformats.org/officeDocument/2006/relationships/hyperlink" Target="#Ava_2!A1"/><Relationship Id="rId1" Type="http://schemas.openxmlformats.org/officeDocument/2006/relationships/hyperlink" Target="#Ava_1!A1"/><Relationship Id="rId6" Type="http://schemas.openxmlformats.org/officeDocument/2006/relationships/hyperlink" Target="#Rel_im!A1"/><Relationship Id="rId5" Type="http://schemas.openxmlformats.org/officeDocument/2006/relationships/hyperlink" Target="#Ava_5!A1"/><Relationship Id="rId10" Type="http://schemas.openxmlformats.org/officeDocument/2006/relationships/hyperlink" Target="#Dashboard!A1"/><Relationship Id="rId4" Type="http://schemas.openxmlformats.org/officeDocument/2006/relationships/hyperlink" Target="#Ava_4!A1"/><Relationship Id="rId9" Type="http://schemas.openxmlformats.org/officeDocument/2006/relationships/hyperlink" Target="#Ran_ge!A1"/></Relationships>
</file>

<file path=xl/drawings/_rels/drawing4.xml.rels><?xml version="1.0" encoding="UTF-8" standalone="yes"?>
<Relationships xmlns="http://schemas.openxmlformats.org/package/2006/relationships"><Relationship Id="rId8" Type="http://schemas.openxmlformats.org/officeDocument/2006/relationships/hyperlink" Target="#Ava_exp!A1"/><Relationship Id="rId3" Type="http://schemas.openxmlformats.org/officeDocument/2006/relationships/hyperlink" Target="#Ava_3!A1"/><Relationship Id="rId7" Type="http://schemas.openxmlformats.org/officeDocument/2006/relationships/hyperlink" Target="#Per_res!A1"/><Relationship Id="rId2" Type="http://schemas.openxmlformats.org/officeDocument/2006/relationships/hyperlink" Target="#Ava_2!A1"/><Relationship Id="rId1" Type="http://schemas.openxmlformats.org/officeDocument/2006/relationships/hyperlink" Target="#Ava_1!A1"/><Relationship Id="rId6" Type="http://schemas.openxmlformats.org/officeDocument/2006/relationships/hyperlink" Target="#Rel_im!A1"/><Relationship Id="rId5" Type="http://schemas.openxmlformats.org/officeDocument/2006/relationships/hyperlink" Target="#Ava_5!A1"/><Relationship Id="rId10" Type="http://schemas.openxmlformats.org/officeDocument/2006/relationships/hyperlink" Target="#Dashboard!A1"/><Relationship Id="rId4" Type="http://schemas.openxmlformats.org/officeDocument/2006/relationships/hyperlink" Target="#Ava_4!A1"/><Relationship Id="rId9" Type="http://schemas.openxmlformats.org/officeDocument/2006/relationships/hyperlink" Target="#Ran_ge!A1"/></Relationships>
</file>

<file path=xl/drawings/_rels/drawing5.xml.rels><?xml version="1.0" encoding="UTF-8" standalone="yes"?>
<Relationships xmlns="http://schemas.openxmlformats.org/package/2006/relationships"><Relationship Id="rId8" Type="http://schemas.openxmlformats.org/officeDocument/2006/relationships/hyperlink" Target="#Ava_exp!A1"/><Relationship Id="rId3" Type="http://schemas.openxmlformats.org/officeDocument/2006/relationships/hyperlink" Target="#Ava_3!A1"/><Relationship Id="rId7" Type="http://schemas.openxmlformats.org/officeDocument/2006/relationships/hyperlink" Target="#Per_res!A1"/><Relationship Id="rId2" Type="http://schemas.openxmlformats.org/officeDocument/2006/relationships/hyperlink" Target="#Ava_2!A1"/><Relationship Id="rId1" Type="http://schemas.openxmlformats.org/officeDocument/2006/relationships/hyperlink" Target="#Ava_1!A1"/><Relationship Id="rId6" Type="http://schemas.openxmlformats.org/officeDocument/2006/relationships/hyperlink" Target="#Rel_im!A1"/><Relationship Id="rId5" Type="http://schemas.openxmlformats.org/officeDocument/2006/relationships/hyperlink" Target="#Ava_5!A1"/><Relationship Id="rId10" Type="http://schemas.openxmlformats.org/officeDocument/2006/relationships/hyperlink" Target="#Dashboard!A1"/><Relationship Id="rId4" Type="http://schemas.openxmlformats.org/officeDocument/2006/relationships/hyperlink" Target="#Ava_4!A1"/><Relationship Id="rId9" Type="http://schemas.openxmlformats.org/officeDocument/2006/relationships/hyperlink" Target="#Ran_ge!A1"/></Relationships>
</file>

<file path=xl/drawings/_rels/drawing6.xml.rels><?xml version="1.0" encoding="UTF-8" standalone="yes"?>
<Relationships xmlns="http://schemas.openxmlformats.org/package/2006/relationships"><Relationship Id="rId8" Type="http://schemas.openxmlformats.org/officeDocument/2006/relationships/hyperlink" Target="#Ava_exp!A1"/><Relationship Id="rId3" Type="http://schemas.openxmlformats.org/officeDocument/2006/relationships/hyperlink" Target="#Ava_3!A1"/><Relationship Id="rId7" Type="http://schemas.openxmlformats.org/officeDocument/2006/relationships/hyperlink" Target="#Per_res!A1"/><Relationship Id="rId2" Type="http://schemas.openxmlformats.org/officeDocument/2006/relationships/hyperlink" Target="#Ava_2!A1"/><Relationship Id="rId1" Type="http://schemas.openxmlformats.org/officeDocument/2006/relationships/hyperlink" Target="#Ava_1!A1"/><Relationship Id="rId6" Type="http://schemas.openxmlformats.org/officeDocument/2006/relationships/hyperlink" Target="#Rel_im!A1"/><Relationship Id="rId5" Type="http://schemas.openxmlformats.org/officeDocument/2006/relationships/hyperlink" Target="#Ava_5!A1"/><Relationship Id="rId10" Type="http://schemas.openxmlformats.org/officeDocument/2006/relationships/hyperlink" Target="#Dashboard!A1"/><Relationship Id="rId4" Type="http://schemas.openxmlformats.org/officeDocument/2006/relationships/hyperlink" Target="#Ava_4!A1"/><Relationship Id="rId9" Type="http://schemas.openxmlformats.org/officeDocument/2006/relationships/hyperlink" Target="#Ran_ge!A1"/></Relationships>
</file>

<file path=xl/drawings/_rels/drawing7.xml.rels><?xml version="1.0" encoding="UTF-8" standalone="yes"?>
<Relationships xmlns="http://schemas.openxmlformats.org/package/2006/relationships"><Relationship Id="rId3" Type="http://schemas.openxmlformats.org/officeDocument/2006/relationships/hyperlink" Target="#Ava_1!A1"/><Relationship Id="rId2" Type="http://schemas.openxmlformats.org/officeDocument/2006/relationships/hyperlink" Target="#Per_res!A1"/><Relationship Id="rId1" Type="http://schemas.openxmlformats.org/officeDocument/2006/relationships/hyperlink" Target="#Rel_im!A1"/><Relationship Id="rId6" Type="http://schemas.openxmlformats.org/officeDocument/2006/relationships/hyperlink" Target="#Dashboard!A1"/><Relationship Id="rId5" Type="http://schemas.openxmlformats.org/officeDocument/2006/relationships/hyperlink" Target="#Ran_ge!A1"/><Relationship Id="rId4" Type="http://schemas.openxmlformats.org/officeDocument/2006/relationships/hyperlink" Target="#Ava_exp!A1"/></Relationships>
</file>

<file path=xl/drawings/_rels/drawing8.xml.rels><?xml version="1.0" encoding="UTF-8" standalone="yes"?>
<Relationships xmlns="http://schemas.openxmlformats.org/package/2006/relationships"><Relationship Id="rId3" Type="http://schemas.openxmlformats.org/officeDocument/2006/relationships/hyperlink" Target="#Rel_im!A1"/><Relationship Id="rId7" Type="http://schemas.openxmlformats.org/officeDocument/2006/relationships/hyperlink" Target="#Dashboard!A1"/><Relationship Id="rId2" Type="http://schemas.openxmlformats.org/officeDocument/2006/relationships/hyperlink" Target="#Ran_es!A1"/><Relationship Id="rId1" Type="http://schemas.openxmlformats.org/officeDocument/2006/relationships/hyperlink" Target="#Ran_ge!A1"/><Relationship Id="rId6" Type="http://schemas.openxmlformats.org/officeDocument/2006/relationships/hyperlink" Target="#Ava_exp!A1"/><Relationship Id="rId5" Type="http://schemas.openxmlformats.org/officeDocument/2006/relationships/hyperlink" Target="#Ava_1!A1"/><Relationship Id="rId4" Type="http://schemas.openxmlformats.org/officeDocument/2006/relationships/hyperlink" Target="#Per_res!A1"/></Relationships>
</file>

<file path=xl/drawings/_rels/drawing9.xml.rels><?xml version="1.0" encoding="UTF-8" standalone="yes"?>
<Relationships xmlns="http://schemas.openxmlformats.org/package/2006/relationships"><Relationship Id="rId3" Type="http://schemas.openxmlformats.org/officeDocument/2006/relationships/hyperlink" Target="#Rel_im!A1"/><Relationship Id="rId7" Type="http://schemas.openxmlformats.org/officeDocument/2006/relationships/hyperlink" Target="#Dashboard!A1"/><Relationship Id="rId2" Type="http://schemas.openxmlformats.org/officeDocument/2006/relationships/hyperlink" Target="#Ran_es!A1"/><Relationship Id="rId1" Type="http://schemas.openxmlformats.org/officeDocument/2006/relationships/hyperlink" Target="#Ran_ge!A1"/><Relationship Id="rId6" Type="http://schemas.openxmlformats.org/officeDocument/2006/relationships/hyperlink" Target="#Ava_exp!A1"/><Relationship Id="rId5" Type="http://schemas.openxmlformats.org/officeDocument/2006/relationships/hyperlink" Target="#Ava_1!A1"/><Relationship Id="rId4" Type="http://schemas.openxmlformats.org/officeDocument/2006/relationships/hyperlink" Target="#Per_res!A1"/></Relationships>
</file>

<file path=xl/drawings/drawing1.xml><?xml version="1.0" encoding="utf-8"?>
<xdr:wsDr xmlns:xdr="http://schemas.openxmlformats.org/drawingml/2006/spreadsheetDrawing" xmlns:a="http://schemas.openxmlformats.org/drawingml/2006/main">
  <xdr:twoCellAnchor editAs="absolute">
    <xdr:from>
      <xdr:col>5</xdr:col>
      <xdr:colOff>2116663</xdr:colOff>
      <xdr:row>0</xdr:row>
      <xdr:rowOff>0</xdr:rowOff>
    </xdr:from>
    <xdr:to>
      <xdr:col>6</xdr:col>
      <xdr:colOff>418041</xdr:colOff>
      <xdr:row>1</xdr:row>
      <xdr:rowOff>2910</xdr:rowOff>
    </xdr:to>
    <xdr:sp macro="" textlink="">
      <xdr:nvSpPr>
        <xdr:cNvPr id="4" name="Retângulo 3">
          <a:hlinkClick xmlns:r="http://schemas.openxmlformats.org/officeDocument/2006/relationships" r:id="rId1"/>
          <a:extLst>
            <a:ext uri="{FF2B5EF4-FFF2-40B4-BE49-F238E27FC236}">
              <a16:creationId xmlns:a16="http://schemas.microsoft.com/office/drawing/2014/main" id="{00000000-0008-0000-0000-000004000000}"/>
            </a:ext>
          </a:extLst>
        </xdr:cNvPr>
        <xdr:cNvSpPr>
          <a:spLocks/>
        </xdr:cNvSpPr>
      </xdr:nvSpPr>
      <xdr:spPr>
        <a:xfrm>
          <a:off x="6614580" y="0"/>
          <a:ext cx="1158878"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158749</xdr:colOff>
      <xdr:row>0</xdr:row>
      <xdr:rowOff>0</xdr:rowOff>
    </xdr:from>
    <xdr:to>
      <xdr:col>3</xdr:col>
      <xdr:colOff>1200148</xdr:colOff>
      <xdr:row>1</xdr:row>
      <xdr:rowOff>2910</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0000000-0008-0000-0000-000006000000}"/>
            </a:ext>
          </a:extLst>
        </xdr:cNvPr>
        <xdr:cNvSpPr>
          <a:spLocks/>
        </xdr:cNvSpPr>
      </xdr:nvSpPr>
      <xdr:spPr>
        <a:xfrm>
          <a:off x="1407582"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1200149</xdr:colOff>
      <xdr:row>0</xdr:row>
      <xdr:rowOff>0</xdr:rowOff>
    </xdr:from>
    <xdr:to>
      <xdr:col>4</xdr:col>
      <xdr:colOff>1058333</xdr:colOff>
      <xdr:row>1</xdr:row>
      <xdr:rowOff>2910</xdr:rowOff>
    </xdr:to>
    <xdr:sp macro="" textlink="">
      <xdr:nvSpPr>
        <xdr:cNvPr id="7" name="Retângulo 6">
          <a:hlinkClick xmlns:r="http://schemas.openxmlformats.org/officeDocument/2006/relationships" r:id="rId3"/>
          <a:extLst>
            <a:ext uri="{FF2B5EF4-FFF2-40B4-BE49-F238E27FC236}">
              <a16:creationId xmlns:a16="http://schemas.microsoft.com/office/drawing/2014/main" id="{00000000-0008-0000-0000-000007000000}"/>
            </a:ext>
          </a:extLst>
        </xdr:cNvPr>
        <xdr:cNvSpPr>
          <a:spLocks/>
        </xdr:cNvSpPr>
      </xdr:nvSpPr>
      <xdr:spPr>
        <a:xfrm>
          <a:off x="2448982" y="0"/>
          <a:ext cx="114406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4</xdr:col>
      <xdr:colOff>976840</xdr:colOff>
      <xdr:row>0</xdr:row>
      <xdr:rowOff>0</xdr:rowOff>
    </xdr:from>
    <xdr:to>
      <xdr:col>5</xdr:col>
      <xdr:colOff>164041</xdr:colOff>
      <xdr:row>1</xdr:row>
      <xdr:rowOff>2910</xdr:rowOff>
    </xdr:to>
    <xdr:sp macro="" textlink="">
      <xdr:nvSpPr>
        <xdr:cNvPr id="8" name="Retângulo 7">
          <a:hlinkClick xmlns:r="http://schemas.openxmlformats.org/officeDocument/2006/relationships" r:id="rId4"/>
          <a:extLst>
            <a:ext uri="{FF2B5EF4-FFF2-40B4-BE49-F238E27FC236}">
              <a16:creationId xmlns:a16="http://schemas.microsoft.com/office/drawing/2014/main" id="{00000000-0008-0000-0000-000008000000}"/>
            </a:ext>
          </a:extLst>
        </xdr:cNvPr>
        <xdr:cNvSpPr>
          <a:spLocks/>
        </xdr:cNvSpPr>
      </xdr:nvSpPr>
      <xdr:spPr>
        <a:xfrm>
          <a:off x="3511549" y="0"/>
          <a:ext cx="115040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5</xdr:col>
      <xdr:colOff>33865</xdr:colOff>
      <xdr:row>0</xdr:row>
      <xdr:rowOff>0</xdr:rowOff>
    </xdr:from>
    <xdr:to>
      <xdr:col>5</xdr:col>
      <xdr:colOff>1075264</xdr:colOff>
      <xdr:row>1</xdr:row>
      <xdr:rowOff>2910</xdr:rowOff>
    </xdr:to>
    <xdr:sp macro="" textlink="">
      <xdr:nvSpPr>
        <xdr:cNvPr id="9" name="Retângulo 8">
          <a:hlinkClick xmlns:r="http://schemas.openxmlformats.org/officeDocument/2006/relationships" r:id="rId5"/>
          <a:extLst>
            <a:ext uri="{FF2B5EF4-FFF2-40B4-BE49-F238E27FC236}">
              <a16:creationId xmlns:a16="http://schemas.microsoft.com/office/drawing/2014/main" id="{00000000-0008-0000-0000-000009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5</xdr:col>
      <xdr:colOff>1075265</xdr:colOff>
      <xdr:row>0</xdr:row>
      <xdr:rowOff>0</xdr:rowOff>
    </xdr:from>
    <xdr:to>
      <xdr:col>5</xdr:col>
      <xdr:colOff>2116664</xdr:colOff>
      <xdr:row>1</xdr:row>
      <xdr:rowOff>2910</xdr:rowOff>
    </xdr:to>
    <xdr:sp macro="" textlink="">
      <xdr:nvSpPr>
        <xdr:cNvPr id="10" name="Retângulo 9">
          <a:hlinkClick xmlns:r="http://schemas.openxmlformats.org/officeDocument/2006/relationships" r:id="rId6"/>
          <a:extLst>
            <a:ext uri="{FF2B5EF4-FFF2-40B4-BE49-F238E27FC236}">
              <a16:creationId xmlns:a16="http://schemas.microsoft.com/office/drawing/2014/main" id="{00000000-0008-0000-0000-00000A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twoCellAnchor editAs="absolute">
    <xdr:from>
      <xdr:col>3</xdr:col>
      <xdr:colOff>158750</xdr:colOff>
      <xdr:row>1</xdr:row>
      <xdr:rowOff>95250</xdr:rowOff>
    </xdr:from>
    <xdr:to>
      <xdr:col>4</xdr:col>
      <xdr:colOff>232829</xdr:colOff>
      <xdr:row>2</xdr:row>
      <xdr:rowOff>13567</xdr:rowOff>
    </xdr:to>
    <xdr:sp macro="" textlink="">
      <xdr:nvSpPr>
        <xdr:cNvPr id="12" name="Retângulo 11">
          <a:extLst>
            <a:ext uri="{FF2B5EF4-FFF2-40B4-BE49-F238E27FC236}">
              <a16:creationId xmlns:a16="http://schemas.microsoft.com/office/drawing/2014/main" id="{441A8394-AB58-4F81-B563-158DCC9060F3}"/>
            </a:ext>
          </a:extLst>
        </xdr:cNvPr>
        <xdr:cNvSpPr/>
      </xdr:nvSpPr>
      <xdr:spPr>
        <a:xfrm>
          <a:off x="1407583" y="592667"/>
          <a:ext cx="136524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LISTA DE EDICIÓN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419100</xdr:colOff>
      <xdr:row>0</xdr:row>
      <xdr:rowOff>127000</xdr:rowOff>
    </xdr:from>
    <xdr:to>
      <xdr:col>15</xdr:col>
      <xdr:colOff>258535</xdr:colOff>
      <xdr:row>4</xdr:row>
      <xdr:rowOff>88900</xdr:rowOff>
    </xdr:to>
    <xdr:sp macro="" textlink="">
      <xdr:nvSpPr>
        <xdr:cNvPr id="2" name="TextBox 1">
          <a:extLst>
            <a:ext uri="{FF2B5EF4-FFF2-40B4-BE49-F238E27FC236}">
              <a16:creationId xmlns:a16="http://schemas.microsoft.com/office/drawing/2014/main" id="{144BD869-A134-4120-819C-78EA8B5BCF73}"/>
            </a:ext>
          </a:extLst>
        </xdr:cNvPr>
        <xdr:cNvSpPr txBox="1"/>
      </xdr:nvSpPr>
      <xdr:spPr>
        <a:xfrm>
          <a:off x="6324600" y="698500"/>
          <a:ext cx="7432221"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5400" b="0" i="0">
              <a:solidFill>
                <a:schemeClr val="bg1"/>
              </a:solidFill>
              <a:latin typeface="Helvetica Light" panose="020B0403020202020204" pitchFamily="34" charset="0"/>
            </a:rPr>
            <a:t>Performance</a:t>
          </a:r>
          <a:r>
            <a:rPr lang="en-US" sz="5400" b="0" i="0" baseline="0">
              <a:solidFill>
                <a:schemeClr val="bg1"/>
              </a:solidFill>
              <a:latin typeface="Helvetica Light" panose="020B0403020202020204" pitchFamily="34" charset="0"/>
            </a:rPr>
            <a:t> Dashboard</a:t>
          </a:r>
          <a:endParaRPr lang="en-US" sz="5400" b="0" i="0">
            <a:solidFill>
              <a:schemeClr val="bg1"/>
            </a:solidFill>
            <a:latin typeface="Helvetica Light" panose="020B0403020202020204" pitchFamily="34" charset="0"/>
          </a:endParaRPr>
        </a:p>
      </xdr:txBody>
    </xdr:sp>
    <xdr:clientData/>
  </xdr:twoCellAnchor>
  <xdr:twoCellAnchor>
    <xdr:from>
      <xdr:col>6</xdr:col>
      <xdr:colOff>800100</xdr:colOff>
      <xdr:row>4</xdr:row>
      <xdr:rowOff>127000</xdr:rowOff>
    </xdr:from>
    <xdr:to>
      <xdr:col>15</xdr:col>
      <xdr:colOff>279400</xdr:colOff>
      <xdr:row>4</xdr:row>
      <xdr:rowOff>127000</xdr:rowOff>
    </xdr:to>
    <xdr:cxnSp macro="">
      <xdr:nvCxnSpPr>
        <xdr:cNvPr id="3" name="Straight Connector 3">
          <a:extLst>
            <a:ext uri="{FF2B5EF4-FFF2-40B4-BE49-F238E27FC236}">
              <a16:creationId xmlns:a16="http://schemas.microsoft.com/office/drawing/2014/main" id="{96CE59DD-66F2-4ABB-B572-F4B5148E2F5D}"/>
            </a:ext>
          </a:extLst>
        </xdr:cNvPr>
        <xdr:cNvCxnSpPr/>
      </xdr:nvCxnSpPr>
      <xdr:spPr>
        <a:xfrm>
          <a:off x="6667500" y="1527175"/>
          <a:ext cx="7023100" cy="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752021</xdr:colOff>
      <xdr:row>4</xdr:row>
      <xdr:rowOff>177800</xdr:rowOff>
    </xdr:from>
    <xdr:to>
      <xdr:col>13</xdr:col>
      <xdr:colOff>769257</xdr:colOff>
      <xdr:row>8</xdr:row>
      <xdr:rowOff>0</xdr:rowOff>
    </xdr:to>
    <xdr:sp macro="" textlink="">
      <xdr:nvSpPr>
        <xdr:cNvPr id="4" name="TextBox 4">
          <a:extLst>
            <a:ext uri="{FF2B5EF4-FFF2-40B4-BE49-F238E27FC236}">
              <a16:creationId xmlns:a16="http://schemas.microsoft.com/office/drawing/2014/main" id="{EF945239-2009-45AF-8350-F3BEB7ABFE4A}"/>
            </a:ext>
          </a:extLst>
        </xdr:cNvPr>
        <xdr:cNvSpPr txBox="1"/>
      </xdr:nvSpPr>
      <xdr:spPr>
        <a:xfrm>
          <a:off x="7501164" y="1511300"/>
          <a:ext cx="5079093" cy="584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800" b="0" i="0">
              <a:solidFill>
                <a:schemeClr val="bg1"/>
              </a:solidFill>
              <a:latin typeface="Helvetica Light" panose="020B0403020202020204" pitchFamily="34" charset="0"/>
            </a:rPr>
            <a:t>Diagnostico empresarial integral</a:t>
          </a:r>
        </a:p>
      </xdr:txBody>
    </xdr:sp>
    <xdr:clientData/>
  </xdr:twoCellAnchor>
  <xdr:twoCellAnchor>
    <xdr:from>
      <xdr:col>0</xdr:col>
      <xdr:colOff>533400</xdr:colOff>
      <xdr:row>8</xdr:row>
      <xdr:rowOff>48079</xdr:rowOff>
    </xdr:from>
    <xdr:to>
      <xdr:col>16</xdr:col>
      <xdr:colOff>25400</xdr:colOff>
      <xdr:row>21</xdr:row>
      <xdr:rowOff>149679</xdr:rowOff>
    </xdr:to>
    <xdr:sp macro="" textlink="">
      <xdr:nvSpPr>
        <xdr:cNvPr id="5" name="Rectangle 6">
          <a:extLst>
            <a:ext uri="{FF2B5EF4-FFF2-40B4-BE49-F238E27FC236}">
              <a16:creationId xmlns:a16="http://schemas.microsoft.com/office/drawing/2014/main" id="{A2D5D42C-B0ED-4B3A-9098-3E431627A4BF}"/>
            </a:ext>
          </a:extLst>
        </xdr:cNvPr>
        <xdr:cNvSpPr/>
      </xdr:nvSpPr>
      <xdr:spPr>
        <a:xfrm>
          <a:off x="1377043" y="2143579"/>
          <a:ext cx="12990286" cy="2578100"/>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533400</xdr:colOff>
      <xdr:row>23</xdr:row>
      <xdr:rowOff>12700</xdr:rowOff>
    </xdr:from>
    <xdr:to>
      <xdr:col>5</xdr:col>
      <xdr:colOff>584200</xdr:colOff>
      <xdr:row>42</xdr:row>
      <xdr:rowOff>177800</xdr:rowOff>
    </xdr:to>
    <xdr:sp macro="" textlink="">
      <xdr:nvSpPr>
        <xdr:cNvPr id="6" name="Rectangle 7">
          <a:extLst>
            <a:ext uri="{FF2B5EF4-FFF2-40B4-BE49-F238E27FC236}">
              <a16:creationId xmlns:a16="http://schemas.microsoft.com/office/drawing/2014/main" id="{C04792F6-18EF-4CDB-983F-6564903876DD}"/>
            </a:ext>
          </a:extLst>
        </xdr:cNvPr>
        <xdr:cNvSpPr/>
      </xdr:nvSpPr>
      <xdr:spPr>
        <a:xfrm>
          <a:off x="1371600" y="5213350"/>
          <a:ext cx="4241800" cy="3965575"/>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762000</xdr:colOff>
      <xdr:row>23</xdr:row>
      <xdr:rowOff>0</xdr:rowOff>
    </xdr:from>
    <xdr:to>
      <xdr:col>10</xdr:col>
      <xdr:colOff>609600</xdr:colOff>
      <xdr:row>42</xdr:row>
      <xdr:rowOff>165100</xdr:rowOff>
    </xdr:to>
    <xdr:sp macro="" textlink="">
      <xdr:nvSpPr>
        <xdr:cNvPr id="7" name="Rectangle 8">
          <a:extLst>
            <a:ext uri="{FF2B5EF4-FFF2-40B4-BE49-F238E27FC236}">
              <a16:creationId xmlns:a16="http://schemas.microsoft.com/office/drawing/2014/main" id="{78849026-B226-4400-90E5-15ACE34457D5}"/>
            </a:ext>
          </a:extLst>
        </xdr:cNvPr>
        <xdr:cNvSpPr/>
      </xdr:nvSpPr>
      <xdr:spPr>
        <a:xfrm>
          <a:off x="5791200" y="5200650"/>
          <a:ext cx="4038600" cy="3965575"/>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800100</xdr:colOff>
      <xdr:row>23</xdr:row>
      <xdr:rowOff>0</xdr:rowOff>
    </xdr:from>
    <xdr:to>
      <xdr:col>16</xdr:col>
      <xdr:colOff>25400</xdr:colOff>
      <xdr:row>42</xdr:row>
      <xdr:rowOff>165100</xdr:rowOff>
    </xdr:to>
    <xdr:sp macro="" textlink="">
      <xdr:nvSpPr>
        <xdr:cNvPr id="8" name="Rectangle 9">
          <a:extLst>
            <a:ext uri="{FF2B5EF4-FFF2-40B4-BE49-F238E27FC236}">
              <a16:creationId xmlns:a16="http://schemas.microsoft.com/office/drawing/2014/main" id="{496FA8FB-FD74-424D-B1AF-E96D8E47AC61}"/>
            </a:ext>
          </a:extLst>
        </xdr:cNvPr>
        <xdr:cNvSpPr/>
      </xdr:nvSpPr>
      <xdr:spPr>
        <a:xfrm>
          <a:off x="10020300" y="5200650"/>
          <a:ext cx="4254500" cy="3965575"/>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203200</xdr:colOff>
      <xdr:row>8</xdr:row>
      <xdr:rowOff>31750</xdr:rowOff>
    </xdr:from>
    <xdr:to>
      <xdr:col>21</xdr:col>
      <xdr:colOff>431800</xdr:colOff>
      <xdr:row>42</xdr:row>
      <xdr:rowOff>152400</xdr:rowOff>
    </xdr:to>
    <xdr:sp macro="" textlink="">
      <xdr:nvSpPr>
        <xdr:cNvPr id="9" name="Rectangle 10">
          <a:extLst>
            <a:ext uri="{FF2B5EF4-FFF2-40B4-BE49-F238E27FC236}">
              <a16:creationId xmlns:a16="http://schemas.microsoft.com/office/drawing/2014/main" id="{C466476D-254F-4815-A831-8D1E529C512E}"/>
            </a:ext>
          </a:extLst>
        </xdr:cNvPr>
        <xdr:cNvSpPr/>
      </xdr:nvSpPr>
      <xdr:spPr>
        <a:xfrm>
          <a:off x="13665200" y="1555750"/>
          <a:ext cx="4435475" cy="6597650"/>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457200</xdr:colOff>
      <xdr:row>8</xdr:row>
      <xdr:rowOff>38100</xdr:rowOff>
    </xdr:from>
    <xdr:to>
      <xdr:col>5</xdr:col>
      <xdr:colOff>238125</xdr:colOff>
      <xdr:row>13</xdr:row>
      <xdr:rowOff>0</xdr:rowOff>
    </xdr:to>
    <xdr:sp macro="" textlink="">
      <xdr:nvSpPr>
        <xdr:cNvPr id="10" name="TextBox 11">
          <a:extLst>
            <a:ext uri="{FF2B5EF4-FFF2-40B4-BE49-F238E27FC236}">
              <a16:creationId xmlns:a16="http://schemas.microsoft.com/office/drawing/2014/main" id="{082F8472-BA3C-4706-80FE-98E64DA07B8C}"/>
            </a:ext>
          </a:extLst>
        </xdr:cNvPr>
        <xdr:cNvSpPr txBox="1"/>
      </xdr:nvSpPr>
      <xdr:spPr>
        <a:xfrm>
          <a:off x="2139950" y="2514600"/>
          <a:ext cx="3146425"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Deficiencias por área</a:t>
          </a:r>
        </a:p>
      </xdr:txBody>
    </xdr:sp>
    <xdr:clientData/>
  </xdr:twoCellAnchor>
  <xdr:twoCellAnchor>
    <xdr:from>
      <xdr:col>1</xdr:col>
      <xdr:colOff>469900</xdr:colOff>
      <xdr:row>22</xdr:row>
      <xdr:rowOff>152400</xdr:rowOff>
    </xdr:from>
    <xdr:to>
      <xdr:col>4</xdr:col>
      <xdr:colOff>330200</xdr:colOff>
      <xdr:row>26</xdr:row>
      <xdr:rowOff>114300</xdr:rowOff>
    </xdr:to>
    <xdr:sp macro="" textlink="">
      <xdr:nvSpPr>
        <xdr:cNvPr id="11" name="TextBox 12">
          <a:extLst>
            <a:ext uri="{FF2B5EF4-FFF2-40B4-BE49-F238E27FC236}">
              <a16:creationId xmlns:a16="http://schemas.microsoft.com/office/drawing/2014/main" id="{27297E57-F025-42CF-B45B-28B0479AF81C}"/>
            </a:ext>
          </a:extLst>
        </xdr:cNvPr>
        <xdr:cNvSpPr txBox="1"/>
      </xdr:nvSpPr>
      <xdr:spPr>
        <a:xfrm>
          <a:off x="2146300" y="5153025"/>
          <a:ext cx="23749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Puntuación actual</a:t>
          </a:r>
        </a:p>
      </xdr:txBody>
    </xdr:sp>
    <xdr:clientData/>
  </xdr:twoCellAnchor>
  <xdr:twoCellAnchor>
    <xdr:from>
      <xdr:col>6</xdr:col>
      <xdr:colOff>647700</xdr:colOff>
      <xdr:row>22</xdr:row>
      <xdr:rowOff>177800</xdr:rowOff>
    </xdr:from>
    <xdr:to>
      <xdr:col>10</xdr:col>
      <xdr:colOff>25400</xdr:colOff>
      <xdr:row>26</xdr:row>
      <xdr:rowOff>139700</xdr:rowOff>
    </xdr:to>
    <xdr:sp macro="" textlink="">
      <xdr:nvSpPr>
        <xdr:cNvPr id="12" name="TextBox 13">
          <a:extLst>
            <a:ext uri="{FF2B5EF4-FFF2-40B4-BE49-F238E27FC236}">
              <a16:creationId xmlns:a16="http://schemas.microsoft.com/office/drawing/2014/main" id="{80C944F9-AA80-4B0E-88BE-4641CE216415}"/>
            </a:ext>
          </a:extLst>
        </xdr:cNvPr>
        <xdr:cNvSpPr txBox="1"/>
      </xdr:nvSpPr>
      <xdr:spPr>
        <a:xfrm>
          <a:off x="6515100" y="5178425"/>
          <a:ext cx="27305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Puntuación deseada</a:t>
          </a:r>
        </a:p>
      </xdr:txBody>
    </xdr:sp>
    <xdr:clientData/>
  </xdr:twoCellAnchor>
  <xdr:twoCellAnchor>
    <xdr:from>
      <xdr:col>11</xdr:col>
      <xdr:colOff>762000</xdr:colOff>
      <xdr:row>22</xdr:row>
      <xdr:rowOff>190500</xdr:rowOff>
    </xdr:from>
    <xdr:to>
      <xdr:col>15</xdr:col>
      <xdr:colOff>139700</xdr:colOff>
      <xdr:row>26</xdr:row>
      <xdr:rowOff>152400</xdr:rowOff>
    </xdr:to>
    <xdr:sp macro="" textlink="">
      <xdr:nvSpPr>
        <xdr:cNvPr id="13" name="TextBox 14">
          <a:extLst>
            <a:ext uri="{FF2B5EF4-FFF2-40B4-BE49-F238E27FC236}">
              <a16:creationId xmlns:a16="http://schemas.microsoft.com/office/drawing/2014/main" id="{91023D15-4421-4EF2-82F8-9DB6A443032C}"/>
            </a:ext>
          </a:extLst>
        </xdr:cNvPr>
        <xdr:cNvSpPr txBox="1"/>
      </xdr:nvSpPr>
      <xdr:spPr>
        <a:xfrm>
          <a:off x="10820400" y="5191125"/>
          <a:ext cx="27305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Actual vs Deseada</a:t>
          </a:r>
        </a:p>
      </xdr:txBody>
    </xdr:sp>
    <xdr:clientData/>
  </xdr:twoCellAnchor>
  <xdr:twoCellAnchor>
    <xdr:from>
      <xdr:col>17</xdr:col>
      <xdr:colOff>228600</xdr:colOff>
      <xdr:row>8</xdr:row>
      <xdr:rowOff>50800</xdr:rowOff>
    </xdr:from>
    <xdr:to>
      <xdr:col>21</xdr:col>
      <xdr:colOff>396875</xdr:colOff>
      <xdr:row>13</xdr:row>
      <xdr:rowOff>12700</xdr:rowOff>
    </xdr:to>
    <xdr:sp macro="" textlink="">
      <xdr:nvSpPr>
        <xdr:cNvPr id="14" name="TextBox 15">
          <a:extLst>
            <a:ext uri="{FF2B5EF4-FFF2-40B4-BE49-F238E27FC236}">
              <a16:creationId xmlns:a16="http://schemas.microsoft.com/office/drawing/2014/main" id="{826FB77D-0532-4C66-8094-CB636ED86B4C}"/>
            </a:ext>
          </a:extLst>
        </xdr:cNvPr>
        <xdr:cNvSpPr txBox="1"/>
      </xdr:nvSpPr>
      <xdr:spPr>
        <a:xfrm>
          <a:off x="15373350" y="2527300"/>
          <a:ext cx="3533775"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Promedio general por áreas</a:t>
          </a:r>
        </a:p>
      </xdr:txBody>
    </xdr:sp>
    <xdr:clientData/>
  </xdr:twoCellAnchor>
  <xdr:twoCellAnchor>
    <xdr:from>
      <xdr:col>0</xdr:col>
      <xdr:colOff>673100</xdr:colOff>
      <xdr:row>9</xdr:row>
      <xdr:rowOff>27214</xdr:rowOff>
    </xdr:from>
    <xdr:to>
      <xdr:col>1</xdr:col>
      <xdr:colOff>339800</xdr:colOff>
      <xdr:row>11</xdr:row>
      <xdr:rowOff>156557</xdr:rowOff>
    </xdr:to>
    <xdr:pic>
      <xdr:nvPicPr>
        <xdr:cNvPr id="15" name="Graphic 17" descr="Gráfico de barras con tendencia bajista con relleno sólido">
          <a:extLst>
            <a:ext uri="{FF2B5EF4-FFF2-40B4-BE49-F238E27FC236}">
              <a16:creationId xmlns:a16="http://schemas.microsoft.com/office/drawing/2014/main" id="{3E531681-0EAF-4062-899B-0AACFFDF5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516743" y="2313214"/>
          <a:ext cx="510343" cy="510343"/>
        </a:xfrm>
        <a:prstGeom prst="rect">
          <a:avLst/>
        </a:prstGeom>
      </xdr:spPr>
    </xdr:pic>
    <xdr:clientData/>
  </xdr:twoCellAnchor>
  <xdr:twoCellAnchor>
    <xdr:from>
      <xdr:col>0</xdr:col>
      <xdr:colOff>729343</xdr:colOff>
      <xdr:row>23</xdr:row>
      <xdr:rowOff>67129</xdr:rowOff>
    </xdr:from>
    <xdr:to>
      <xdr:col>1</xdr:col>
      <xdr:colOff>341614</xdr:colOff>
      <xdr:row>25</xdr:row>
      <xdr:rowOff>142043</xdr:rowOff>
    </xdr:to>
    <xdr:pic>
      <xdr:nvPicPr>
        <xdr:cNvPr id="16" name="Graphic 18" descr="Tendencia al alza con relleno sólido">
          <a:extLst>
            <a:ext uri="{FF2B5EF4-FFF2-40B4-BE49-F238E27FC236}">
              <a16:creationId xmlns:a16="http://schemas.microsoft.com/office/drawing/2014/main" id="{263CE1C9-7EE7-48F7-A87F-5EFDD327A97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rcRect/>
        <a:stretch/>
      </xdr:blipFill>
      <xdr:spPr>
        <a:xfrm>
          <a:off x="1572986" y="5020129"/>
          <a:ext cx="455914" cy="455914"/>
        </a:xfrm>
        <a:prstGeom prst="rect">
          <a:avLst/>
        </a:prstGeom>
      </xdr:spPr>
    </xdr:pic>
    <xdr:clientData/>
  </xdr:twoCellAnchor>
  <xdr:twoCellAnchor>
    <xdr:from>
      <xdr:col>6</xdr:col>
      <xdr:colOff>110672</xdr:colOff>
      <xdr:row>23</xdr:row>
      <xdr:rowOff>76200</xdr:rowOff>
    </xdr:from>
    <xdr:to>
      <xdr:col>6</xdr:col>
      <xdr:colOff>570215</xdr:colOff>
      <xdr:row>25</xdr:row>
      <xdr:rowOff>154743</xdr:rowOff>
    </xdr:to>
    <xdr:pic>
      <xdr:nvPicPr>
        <xdr:cNvPr id="17" name="Graphic 19" descr="Gesto de aguantar con relleno sólido">
          <a:extLst>
            <a:ext uri="{FF2B5EF4-FFF2-40B4-BE49-F238E27FC236}">
              <a16:creationId xmlns:a16="http://schemas.microsoft.com/office/drawing/2014/main" id="{C1A91B1D-1876-4EF1-B357-30A43322663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rcRect/>
        <a:stretch/>
      </xdr:blipFill>
      <xdr:spPr>
        <a:xfrm>
          <a:off x="6016172" y="5029200"/>
          <a:ext cx="459543" cy="459543"/>
        </a:xfrm>
        <a:prstGeom prst="rect">
          <a:avLst/>
        </a:prstGeom>
      </xdr:spPr>
    </xdr:pic>
    <xdr:clientData/>
  </xdr:twoCellAnchor>
  <xdr:twoCellAnchor>
    <xdr:from>
      <xdr:col>11</xdr:col>
      <xdr:colOff>183243</xdr:colOff>
      <xdr:row>23</xdr:row>
      <xdr:rowOff>97971</xdr:rowOff>
    </xdr:from>
    <xdr:to>
      <xdr:col>11</xdr:col>
      <xdr:colOff>642786</xdr:colOff>
      <xdr:row>25</xdr:row>
      <xdr:rowOff>176514</xdr:rowOff>
    </xdr:to>
    <xdr:pic>
      <xdr:nvPicPr>
        <xdr:cNvPr id="18" name="Graphic 20" descr="Crecimiento empresarial con relleno sólido">
          <a:extLst>
            <a:ext uri="{FF2B5EF4-FFF2-40B4-BE49-F238E27FC236}">
              <a16:creationId xmlns:a16="http://schemas.microsoft.com/office/drawing/2014/main" id="{FCD0E258-B5B3-4D17-B58E-E028351E6B6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rcRect/>
        <a:stretch/>
      </xdr:blipFill>
      <xdr:spPr>
        <a:xfrm>
          <a:off x="10306957" y="5050971"/>
          <a:ext cx="459543" cy="459543"/>
        </a:xfrm>
        <a:prstGeom prst="rect">
          <a:avLst/>
        </a:prstGeom>
      </xdr:spPr>
    </xdr:pic>
    <xdr:clientData/>
  </xdr:twoCellAnchor>
  <xdr:twoCellAnchor>
    <xdr:from>
      <xdr:col>16</xdr:col>
      <xdr:colOff>429987</xdr:colOff>
      <xdr:row>8</xdr:row>
      <xdr:rowOff>179614</xdr:rowOff>
    </xdr:from>
    <xdr:to>
      <xdr:col>17</xdr:col>
      <xdr:colOff>96687</xdr:colOff>
      <xdr:row>12</xdr:row>
      <xdr:rowOff>54957</xdr:rowOff>
    </xdr:to>
    <xdr:pic>
      <xdr:nvPicPr>
        <xdr:cNvPr id="19" name="Graphic 21" descr="Handshake">
          <a:extLst>
            <a:ext uri="{FF2B5EF4-FFF2-40B4-BE49-F238E27FC236}">
              <a16:creationId xmlns:a16="http://schemas.microsoft.com/office/drawing/2014/main" id="{3D91538E-81A8-487D-8E88-D133E6A378E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4679387" y="2579914"/>
          <a:ext cx="504900" cy="475418"/>
        </a:xfrm>
        <a:prstGeom prst="rect">
          <a:avLst/>
        </a:prstGeom>
      </xdr:spPr>
    </xdr:pic>
    <xdr:clientData/>
  </xdr:twoCellAnchor>
  <xdr:twoCellAnchor>
    <xdr:from>
      <xdr:col>16</xdr:col>
      <xdr:colOff>431800</xdr:colOff>
      <xdr:row>13</xdr:row>
      <xdr:rowOff>0</xdr:rowOff>
    </xdr:from>
    <xdr:to>
      <xdr:col>21</xdr:col>
      <xdr:colOff>254000</xdr:colOff>
      <xdr:row>40</xdr:row>
      <xdr:rowOff>177800</xdr:rowOff>
    </xdr:to>
    <xdr:graphicFrame macro="">
      <xdr:nvGraphicFramePr>
        <xdr:cNvPr id="24" name="Chart 26">
          <a:extLst>
            <a:ext uri="{FF2B5EF4-FFF2-40B4-BE49-F238E27FC236}">
              <a16:creationId xmlns:a16="http://schemas.microsoft.com/office/drawing/2014/main" id="{4398DEB3-34DF-4FE2-8A57-40489B8E0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546100</xdr:colOff>
      <xdr:row>43</xdr:row>
      <xdr:rowOff>165100</xdr:rowOff>
    </xdr:from>
    <xdr:to>
      <xdr:col>16</xdr:col>
      <xdr:colOff>13607</xdr:colOff>
      <xdr:row>53</xdr:row>
      <xdr:rowOff>38100</xdr:rowOff>
    </xdr:to>
    <xdr:sp macro="" textlink="">
      <xdr:nvSpPr>
        <xdr:cNvPr id="25" name="Rectangle 33">
          <a:extLst>
            <a:ext uri="{FF2B5EF4-FFF2-40B4-BE49-F238E27FC236}">
              <a16:creationId xmlns:a16="http://schemas.microsoft.com/office/drawing/2014/main" id="{6092B57E-1EDD-46C3-925F-19832B4E7165}"/>
            </a:ext>
          </a:extLst>
        </xdr:cNvPr>
        <xdr:cNvSpPr/>
      </xdr:nvSpPr>
      <xdr:spPr>
        <a:xfrm>
          <a:off x="1389743" y="8928100"/>
          <a:ext cx="12965793" cy="1778000"/>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762000</xdr:colOff>
      <xdr:row>44</xdr:row>
      <xdr:rowOff>63500</xdr:rowOff>
    </xdr:from>
    <xdr:to>
      <xdr:col>1</xdr:col>
      <xdr:colOff>341478</xdr:colOff>
      <xdr:row>46</xdr:row>
      <xdr:rowOff>77833</xdr:rowOff>
    </xdr:to>
    <xdr:pic>
      <xdr:nvPicPr>
        <xdr:cNvPr id="27" name="Graphic 35" descr="Single gear">
          <a:extLst>
            <a:ext uri="{FF2B5EF4-FFF2-40B4-BE49-F238E27FC236}">
              <a16:creationId xmlns:a16="http://schemas.microsoft.com/office/drawing/2014/main" id="{6A24D326-4B4D-411F-BFE2-AAB2B8AE9CB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600200" y="9464675"/>
          <a:ext cx="417678" cy="414383"/>
        </a:xfrm>
        <a:prstGeom prst="rect">
          <a:avLst/>
        </a:prstGeom>
      </xdr:spPr>
    </xdr:pic>
    <xdr:clientData/>
  </xdr:twoCellAnchor>
  <xdr:twoCellAnchor>
    <xdr:from>
      <xdr:col>0</xdr:col>
      <xdr:colOff>650875</xdr:colOff>
      <xdr:row>11</xdr:row>
      <xdr:rowOff>149680</xdr:rowOff>
    </xdr:from>
    <xdr:to>
      <xdr:col>15</xdr:col>
      <xdr:colOff>777875</xdr:colOff>
      <xdr:row>21</xdr:row>
      <xdr:rowOff>127000</xdr:rowOff>
    </xdr:to>
    <xdr:graphicFrame macro="">
      <xdr:nvGraphicFramePr>
        <xdr:cNvPr id="37" name="Gráfico 20">
          <a:extLst>
            <a:ext uri="{FF2B5EF4-FFF2-40B4-BE49-F238E27FC236}">
              <a16:creationId xmlns:a16="http://schemas.microsoft.com/office/drawing/2014/main" id="{F0244F01-F493-415F-A8B6-CEB54000DC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650874</xdr:colOff>
      <xdr:row>26</xdr:row>
      <xdr:rowOff>63500</xdr:rowOff>
    </xdr:from>
    <xdr:to>
      <xdr:col>5</xdr:col>
      <xdr:colOff>523874</xdr:colOff>
      <xdr:row>42</xdr:row>
      <xdr:rowOff>95250</xdr:rowOff>
    </xdr:to>
    <xdr:graphicFrame macro="">
      <xdr:nvGraphicFramePr>
        <xdr:cNvPr id="38" name="Gráfico 17">
          <a:extLst>
            <a:ext uri="{FF2B5EF4-FFF2-40B4-BE49-F238E27FC236}">
              <a16:creationId xmlns:a16="http://schemas.microsoft.com/office/drawing/2014/main" id="{1350F851-88B1-480B-8573-D8B8A967A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822325</xdr:colOff>
      <xdr:row>26</xdr:row>
      <xdr:rowOff>25400</xdr:rowOff>
    </xdr:from>
    <xdr:to>
      <xdr:col>10</xdr:col>
      <xdr:colOff>508000</xdr:colOff>
      <xdr:row>42</xdr:row>
      <xdr:rowOff>127000</xdr:rowOff>
    </xdr:to>
    <xdr:graphicFrame macro="">
      <xdr:nvGraphicFramePr>
        <xdr:cNvPr id="39" name="Gráfico 18">
          <a:extLst>
            <a:ext uri="{FF2B5EF4-FFF2-40B4-BE49-F238E27FC236}">
              <a16:creationId xmlns:a16="http://schemas.microsoft.com/office/drawing/2014/main" id="{2D63E864-86B6-4F9F-AAF5-2B3C60C9D2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15874</xdr:colOff>
      <xdr:row>26</xdr:row>
      <xdr:rowOff>63499</xdr:rowOff>
    </xdr:from>
    <xdr:to>
      <xdr:col>15</xdr:col>
      <xdr:colOff>793749</xdr:colOff>
      <xdr:row>42</xdr:row>
      <xdr:rowOff>79374</xdr:rowOff>
    </xdr:to>
    <xdr:graphicFrame macro="">
      <xdr:nvGraphicFramePr>
        <xdr:cNvPr id="40" name="Gráfico 19">
          <a:extLst>
            <a:ext uri="{FF2B5EF4-FFF2-40B4-BE49-F238E27FC236}">
              <a16:creationId xmlns:a16="http://schemas.microsoft.com/office/drawing/2014/main" id="{0276362F-BE95-4B48-9840-06287B1B8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435427</xdr:colOff>
      <xdr:row>46</xdr:row>
      <xdr:rowOff>122464</xdr:rowOff>
    </xdr:from>
    <xdr:to>
      <xdr:col>15</xdr:col>
      <xdr:colOff>544284</xdr:colOff>
      <xdr:row>52</xdr:row>
      <xdr:rowOff>0</xdr:rowOff>
    </xdr:to>
    <xdr:sp macro="" textlink="$Y$12">
      <xdr:nvSpPr>
        <xdr:cNvPr id="41" name="Rectángulo 40">
          <a:extLst>
            <a:ext uri="{FF2B5EF4-FFF2-40B4-BE49-F238E27FC236}">
              <a16:creationId xmlns:a16="http://schemas.microsoft.com/office/drawing/2014/main" id="{CAAF5971-FB5B-793B-A483-1908EA0AA0FC}"/>
            </a:ext>
          </a:extLst>
        </xdr:cNvPr>
        <xdr:cNvSpPr/>
      </xdr:nvSpPr>
      <xdr:spPr>
        <a:xfrm>
          <a:off x="2122713" y="9456964"/>
          <a:ext cx="11919857" cy="10205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E9243C15-8D6F-4C21-8A08-848EF0342175}" type="TxLink">
            <a:rPr lang="en-US" sz="2000" b="0" i="0" u="none" strike="noStrike">
              <a:solidFill>
                <a:srgbClr val="FFFFFF"/>
              </a:solidFill>
              <a:latin typeface="Calibri"/>
              <a:ea typeface="Calibri"/>
              <a:cs typeface="Calibri"/>
            </a:rPr>
            <a:pPr algn="l"/>
            <a:t>No existen procesos formales de gestión, pero algunas áreas de gestión ya tienen rutinas para generar los resultados esperados.</a:t>
          </a:fld>
          <a:endParaRPr lang="es-MX" sz="2000"/>
        </a:p>
      </xdr:txBody>
    </xdr:sp>
    <xdr:clientData/>
  </xdr:twoCellAnchor>
  <xdr:twoCellAnchor>
    <xdr:from>
      <xdr:col>1</xdr:col>
      <xdr:colOff>369207</xdr:colOff>
      <xdr:row>43</xdr:row>
      <xdr:rowOff>110672</xdr:rowOff>
    </xdr:from>
    <xdr:to>
      <xdr:col>4</xdr:col>
      <xdr:colOff>229507</xdr:colOff>
      <xdr:row>47</xdr:row>
      <xdr:rowOff>72572</xdr:rowOff>
    </xdr:to>
    <xdr:sp macro="" textlink="">
      <xdr:nvSpPr>
        <xdr:cNvPr id="43" name="TextBox 12">
          <a:extLst>
            <a:ext uri="{FF2B5EF4-FFF2-40B4-BE49-F238E27FC236}">
              <a16:creationId xmlns:a16="http://schemas.microsoft.com/office/drawing/2014/main" id="{CE875729-941F-4174-A278-737F281B3CD5}"/>
            </a:ext>
          </a:extLst>
        </xdr:cNvPr>
        <xdr:cNvSpPr txBox="1"/>
      </xdr:nvSpPr>
      <xdr:spPr>
        <a:xfrm>
          <a:off x="2056493" y="8873672"/>
          <a:ext cx="2391228"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2000" b="0" i="0">
              <a:solidFill>
                <a:schemeClr val="bg1"/>
              </a:solidFill>
              <a:latin typeface="Helvetica Light" panose="020B0403020202020204" pitchFamily="34" charset="0"/>
            </a:rPr>
            <a:t>Feedback</a:t>
          </a:r>
        </a:p>
      </xdr:txBody>
    </xdr:sp>
    <xdr:clientData/>
  </xdr:twoCellAnchor>
  <xdr:twoCellAnchor>
    <xdr:from>
      <xdr:col>16</xdr:col>
      <xdr:colOff>149679</xdr:colOff>
      <xdr:row>46</xdr:row>
      <xdr:rowOff>54429</xdr:rowOff>
    </xdr:from>
    <xdr:to>
      <xdr:col>21</xdr:col>
      <xdr:colOff>378279</xdr:colOff>
      <xdr:row>53</xdr:row>
      <xdr:rowOff>27215</xdr:rowOff>
    </xdr:to>
    <xdr:sp macro="" textlink="$X$12">
      <xdr:nvSpPr>
        <xdr:cNvPr id="44" name="Rectangle 10">
          <a:extLst>
            <a:ext uri="{FF2B5EF4-FFF2-40B4-BE49-F238E27FC236}">
              <a16:creationId xmlns:a16="http://schemas.microsoft.com/office/drawing/2014/main" id="{725FC8B8-92FF-41D7-A587-AC0309637500}"/>
            </a:ext>
          </a:extLst>
        </xdr:cNvPr>
        <xdr:cNvSpPr/>
      </xdr:nvSpPr>
      <xdr:spPr>
        <a:xfrm>
          <a:off x="14491608" y="9388929"/>
          <a:ext cx="4446814" cy="1306286"/>
        </a:xfrm>
        <a:prstGeom prst="rect">
          <a:avLst/>
        </a:prstGeom>
        <a:solidFill>
          <a:srgbClr val="00B0F0">
            <a:alpha val="4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F5F3B09-DAF5-456D-98EE-3E7C584657CA}" type="TxLink">
            <a:rPr lang="en-US" sz="4400" b="0" i="0" u="none" strike="noStrike">
              <a:solidFill>
                <a:schemeClr val="bg1"/>
              </a:solidFill>
              <a:latin typeface="Calibri"/>
              <a:ea typeface="Calibri"/>
              <a:cs typeface="Calibri"/>
            </a:rPr>
            <a:pPr algn="ctr"/>
            <a:t>2</a:t>
          </a:fld>
          <a:endParaRPr lang="en-US" sz="4400">
            <a:solidFill>
              <a:schemeClr val="bg1"/>
            </a:solidFill>
          </a:endParaRPr>
        </a:p>
      </xdr:txBody>
    </xdr:sp>
    <xdr:clientData/>
  </xdr:twoCellAnchor>
  <xdr:twoCellAnchor>
    <xdr:from>
      <xdr:col>16</xdr:col>
      <xdr:colOff>151492</xdr:colOff>
      <xdr:row>43</xdr:row>
      <xdr:rowOff>136070</xdr:rowOff>
    </xdr:from>
    <xdr:to>
      <xdr:col>21</xdr:col>
      <xdr:colOff>380092</xdr:colOff>
      <xdr:row>46</xdr:row>
      <xdr:rowOff>48981</xdr:rowOff>
    </xdr:to>
    <xdr:sp macro="" textlink="">
      <xdr:nvSpPr>
        <xdr:cNvPr id="46" name="Rectangle 10">
          <a:extLst>
            <a:ext uri="{FF2B5EF4-FFF2-40B4-BE49-F238E27FC236}">
              <a16:creationId xmlns:a16="http://schemas.microsoft.com/office/drawing/2014/main" id="{CAF66BD9-F89F-4E3D-B933-C261DAC32756}"/>
            </a:ext>
          </a:extLst>
        </xdr:cNvPr>
        <xdr:cNvSpPr/>
      </xdr:nvSpPr>
      <xdr:spPr>
        <a:xfrm>
          <a:off x="14493421" y="8899070"/>
          <a:ext cx="4446814" cy="484411"/>
        </a:xfrm>
        <a:prstGeom prst="rect">
          <a:avLst/>
        </a:prstGeom>
        <a:solidFill>
          <a:schemeClr val="tx1">
            <a:alpha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200"/>
            <a:t>Nivel</a:t>
          </a:r>
          <a:r>
            <a:rPr lang="en-US" sz="3200" baseline="0"/>
            <a:t> de gestión</a:t>
          </a:r>
          <a:r>
            <a:rPr lang="en-US" sz="3200"/>
            <a:t>:</a:t>
          </a:r>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3</xdr:col>
      <xdr:colOff>783167</xdr:colOff>
      <xdr:row>2</xdr:row>
      <xdr:rowOff>13567</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02788" y="590550"/>
          <a:ext cx="1365246"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DIAGNÓSTICO</a:t>
          </a:r>
        </a:p>
      </xdr:txBody>
    </xdr:sp>
    <xdr:clientData/>
  </xdr:twoCellAnchor>
  <xdr:twoCellAnchor editAs="absolute">
    <xdr:from>
      <xdr:col>3</xdr:col>
      <xdr:colOff>793746</xdr:colOff>
      <xdr:row>1</xdr:row>
      <xdr:rowOff>95247</xdr:rowOff>
    </xdr:from>
    <xdr:to>
      <xdr:col>5</xdr:col>
      <xdr:colOff>296334</xdr:colOff>
      <xdr:row>2</xdr:row>
      <xdr:rowOff>13564</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2478613" y="590547"/>
          <a:ext cx="158009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tx1">
                  <a:lumMod val="75000"/>
                  <a:lumOff val="25000"/>
                </a:schemeClr>
              </a:solidFill>
              <a:effectLst/>
              <a:latin typeface="+mn-lt"/>
              <a:ea typeface="+mn-ea"/>
              <a:cs typeface="+mn-cs"/>
            </a:rPr>
            <a:t> POR ÁREA</a:t>
          </a:r>
          <a:endParaRPr lang="en-US" sz="1100" b="1" i="0" u="none" strike="noStrike">
            <a:solidFill>
              <a:schemeClr val="tx1">
                <a:lumMod val="75000"/>
                <a:lumOff val="25000"/>
              </a:schemeClr>
            </a:solidFill>
            <a:latin typeface="Calibri"/>
            <a:cs typeface="Calibri"/>
          </a:endParaRPr>
        </a:p>
      </xdr:txBody>
    </xdr:sp>
    <xdr:clientData/>
  </xdr:twoCellAnchor>
  <xdr:twoCellAnchor>
    <xdr:from>
      <xdr:col>1</xdr:col>
      <xdr:colOff>105832</xdr:colOff>
      <xdr:row>6</xdr:row>
      <xdr:rowOff>10584</xdr:rowOff>
    </xdr:from>
    <xdr:to>
      <xdr:col>6</xdr:col>
      <xdr:colOff>95250</xdr:colOff>
      <xdr:row>14</xdr:row>
      <xdr:rowOff>63500</xdr:rowOff>
    </xdr:to>
    <xdr:graphicFrame macro="">
      <xdr:nvGraphicFramePr>
        <xdr:cNvPr id="9" name="Gráfico 21">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105832</xdr:colOff>
      <xdr:row>5</xdr:row>
      <xdr:rowOff>222252</xdr:rowOff>
    </xdr:from>
    <xdr:to>
      <xdr:col>8</xdr:col>
      <xdr:colOff>8124</xdr:colOff>
      <xdr:row>13</xdr:row>
      <xdr:rowOff>306920</xdr:rowOff>
    </xdr:to>
    <xdr:graphicFrame macro="">
      <xdr:nvGraphicFramePr>
        <xdr:cNvPr id="11" name="Gráfico 23">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84667</xdr:colOff>
      <xdr:row>5</xdr:row>
      <xdr:rowOff>253997</xdr:rowOff>
    </xdr:from>
    <xdr:to>
      <xdr:col>10</xdr:col>
      <xdr:colOff>74084</xdr:colOff>
      <xdr:row>13</xdr:row>
      <xdr:rowOff>296331</xdr:rowOff>
    </xdr:to>
    <xdr:graphicFrame macro="">
      <xdr:nvGraphicFramePr>
        <xdr:cNvPr id="12" name="Gráfico 23">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5</xdr:col>
      <xdr:colOff>2857496</xdr:colOff>
      <xdr:row>0</xdr:row>
      <xdr:rowOff>0</xdr:rowOff>
    </xdr:from>
    <xdr:to>
      <xdr:col>7</xdr:col>
      <xdr:colOff>709083</xdr:colOff>
      <xdr:row>1</xdr:row>
      <xdr:rowOff>2910</xdr:rowOff>
    </xdr:to>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A00-00000D000000}"/>
            </a:ext>
          </a:extLst>
        </xdr:cNvPr>
        <xdr:cNvSpPr>
          <a:spLocks/>
        </xdr:cNvSpPr>
      </xdr:nvSpPr>
      <xdr:spPr>
        <a:xfrm>
          <a:off x="6625163" y="0"/>
          <a:ext cx="1111253"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2</xdr:col>
      <xdr:colOff>1142999</xdr:colOff>
      <xdr:row>0</xdr:row>
      <xdr:rowOff>0</xdr:rowOff>
    </xdr:from>
    <xdr:to>
      <xdr:col>3</xdr:col>
      <xdr:colOff>766231</xdr:colOff>
      <xdr:row>1</xdr:row>
      <xdr:rowOff>2910</xdr:rowOff>
    </xdr:to>
    <xdr:sp macro="" textlink="">
      <xdr:nvSpPr>
        <xdr:cNvPr id="15" name="Retângulo 14">
          <a:hlinkClick xmlns:r="http://schemas.openxmlformats.org/officeDocument/2006/relationships" r:id="rId7"/>
          <a:extLst>
            <a:ext uri="{FF2B5EF4-FFF2-40B4-BE49-F238E27FC236}">
              <a16:creationId xmlns:a16="http://schemas.microsoft.com/office/drawing/2014/main" id="{00000000-0008-0000-0A00-00000F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766232</xdr:colOff>
      <xdr:row>0</xdr:row>
      <xdr:rowOff>0</xdr:rowOff>
    </xdr:from>
    <xdr:to>
      <xdr:col>3</xdr:col>
      <xdr:colOff>1926166</xdr:colOff>
      <xdr:row>1</xdr:row>
      <xdr:rowOff>2910</xdr:rowOff>
    </xdr:to>
    <xdr:sp macro="" textlink="">
      <xdr:nvSpPr>
        <xdr:cNvPr id="16" name="Retângulo 15">
          <a:hlinkClick xmlns:r="http://schemas.openxmlformats.org/officeDocument/2006/relationships" r:id="rId8"/>
          <a:extLst>
            <a:ext uri="{FF2B5EF4-FFF2-40B4-BE49-F238E27FC236}">
              <a16:creationId xmlns:a16="http://schemas.microsoft.com/office/drawing/2014/main" id="{00000000-0008-0000-0A00-000010000000}"/>
            </a:ext>
          </a:extLst>
        </xdr:cNvPr>
        <xdr:cNvSpPr>
          <a:spLocks/>
        </xdr:cNvSpPr>
      </xdr:nvSpPr>
      <xdr:spPr>
        <a:xfrm>
          <a:off x="2454274" y="0"/>
          <a:ext cx="115993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1797049</xdr:colOff>
      <xdr:row>0</xdr:row>
      <xdr:rowOff>0</xdr:rowOff>
    </xdr:from>
    <xdr:to>
      <xdr:col>5</xdr:col>
      <xdr:colOff>910166</xdr:colOff>
      <xdr:row>1</xdr:row>
      <xdr:rowOff>2910</xdr:rowOff>
    </xdr:to>
    <xdr:sp macro="" textlink="">
      <xdr:nvSpPr>
        <xdr:cNvPr id="17" name="Retângulo 16">
          <a:hlinkClick xmlns:r="http://schemas.openxmlformats.org/officeDocument/2006/relationships" r:id="rId9"/>
          <a:extLst>
            <a:ext uri="{FF2B5EF4-FFF2-40B4-BE49-F238E27FC236}">
              <a16:creationId xmlns:a16="http://schemas.microsoft.com/office/drawing/2014/main" id="{00000000-0008-0000-0A00-000011000000}"/>
            </a:ext>
          </a:extLst>
        </xdr:cNvPr>
        <xdr:cNvSpPr>
          <a:spLocks/>
        </xdr:cNvSpPr>
      </xdr:nvSpPr>
      <xdr:spPr>
        <a:xfrm>
          <a:off x="3485091" y="0"/>
          <a:ext cx="1192742"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5</xdr:col>
      <xdr:colOff>774699</xdr:colOff>
      <xdr:row>0</xdr:row>
      <xdr:rowOff>0</xdr:rowOff>
    </xdr:from>
    <xdr:to>
      <xdr:col>5</xdr:col>
      <xdr:colOff>1816098</xdr:colOff>
      <xdr:row>1</xdr:row>
      <xdr:rowOff>2910</xdr:rowOff>
    </xdr:to>
    <xdr:sp macro="" textlink="">
      <xdr:nvSpPr>
        <xdr:cNvPr id="18" name="Retângulo 17">
          <a:hlinkClick xmlns:r="http://schemas.openxmlformats.org/officeDocument/2006/relationships" r:id="rId10"/>
          <a:extLst>
            <a:ext uri="{FF2B5EF4-FFF2-40B4-BE49-F238E27FC236}">
              <a16:creationId xmlns:a16="http://schemas.microsoft.com/office/drawing/2014/main" id="{00000000-0008-0000-0A00-000012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5</xdr:col>
      <xdr:colOff>1816099</xdr:colOff>
      <xdr:row>0</xdr:row>
      <xdr:rowOff>0</xdr:rowOff>
    </xdr:from>
    <xdr:to>
      <xdr:col>5</xdr:col>
      <xdr:colOff>2857498</xdr:colOff>
      <xdr:row>1</xdr:row>
      <xdr:rowOff>2910</xdr:rowOff>
    </xdr:to>
    <xdr:sp macro="" textlink="">
      <xdr:nvSpPr>
        <xdr:cNvPr id="19" name="Retângulo 18">
          <a:hlinkClick xmlns:r="http://schemas.openxmlformats.org/officeDocument/2006/relationships" r:id="rId11"/>
          <a:extLst>
            <a:ext uri="{FF2B5EF4-FFF2-40B4-BE49-F238E27FC236}">
              <a16:creationId xmlns:a16="http://schemas.microsoft.com/office/drawing/2014/main" id="{00000000-0008-0000-0A00-000013000000}"/>
            </a:ext>
          </a:extLst>
        </xdr:cNvPr>
        <xdr:cNvSpPr>
          <a:spLocks/>
        </xdr:cNvSpPr>
      </xdr:nvSpPr>
      <xdr:spPr>
        <a:xfrm>
          <a:off x="5573182"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116419</xdr:colOff>
      <xdr:row>40</xdr:row>
      <xdr:rowOff>31750</xdr:rowOff>
    </xdr:from>
    <xdr:to>
      <xdr:col>7</xdr:col>
      <xdr:colOff>1375833</xdr:colOff>
      <xdr:row>44</xdr:row>
      <xdr:rowOff>10583</xdr:rowOff>
    </xdr:to>
    <xdr:graphicFrame macro="">
      <xdr:nvGraphicFramePr>
        <xdr:cNvPr id="4" name="Gráfico 16">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10584</xdr:colOff>
      <xdr:row>46</xdr:row>
      <xdr:rowOff>36652</xdr:rowOff>
    </xdr:from>
    <xdr:to>
      <xdr:col>4</xdr:col>
      <xdr:colOff>0</xdr:colOff>
      <xdr:row>51</xdr:row>
      <xdr:rowOff>368300</xdr:rowOff>
    </xdr:to>
    <xdr:graphicFrame macro="">
      <xdr:nvGraphicFramePr>
        <xdr:cNvPr id="5" name="Gráfico 17">
          <a:extLst>
            <a:ext uri="{FF2B5EF4-FFF2-40B4-BE49-F238E27FC236}">
              <a16:creationId xmlns:a16="http://schemas.microsoft.com/office/drawing/2014/main" id="{00000000-0008-0000-0B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116417</xdr:colOff>
      <xdr:row>46</xdr:row>
      <xdr:rowOff>36651</xdr:rowOff>
    </xdr:from>
    <xdr:to>
      <xdr:col>5</xdr:col>
      <xdr:colOff>1693333</xdr:colOff>
      <xdr:row>51</xdr:row>
      <xdr:rowOff>368299</xdr:rowOff>
    </xdr:to>
    <xdr:graphicFrame macro="">
      <xdr:nvGraphicFramePr>
        <xdr:cNvPr id="6" name="Gráfico 18">
          <a:extLst>
            <a:ext uri="{FF2B5EF4-FFF2-40B4-BE49-F238E27FC236}">
              <a16:creationId xmlns:a16="http://schemas.microsoft.com/office/drawing/2014/main" id="{00000000-0008-0000-0B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1788583</xdr:colOff>
      <xdr:row>46</xdr:row>
      <xdr:rowOff>31750</xdr:rowOff>
    </xdr:from>
    <xdr:to>
      <xdr:col>7</xdr:col>
      <xdr:colOff>1387200</xdr:colOff>
      <xdr:row>51</xdr:row>
      <xdr:rowOff>359833</xdr:rowOff>
    </xdr:to>
    <xdr:graphicFrame macro="">
      <xdr:nvGraphicFramePr>
        <xdr:cNvPr id="7" name="Gráfico 19">
          <a:extLst>
            <a:ext uri="{FF2B5EF4-FFF2-40B4-BE49-F238E27FC236}">
              <a16:creationId xmlns:a16="http://schemas.microsoft.com/office/drawing/2014/main" id="{00000000-0008-0000-0B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21167</xdr:colOff>
      <xdr:row>52</xdr:row>
      <xdr:rowOff>126999</xdr:rowOff>
    </xdr:from>
    <xdr:to>
      <xdr:col>7</xdr:col>
      <xdr:colOff>1365250</xdr:colOff>
      <xdr:row>58</xdr:row>
      <xdr:rowOff>296332</xdr:rowOff>
    </xdr:to>
    <xdr:graphicFrame macro="">
      <xdr:nvGraphicFramePr>
        <xdr:cNvPr id="8" name="Gráfico 20">
          <a:extLst>
            <a:ext uri="{FF2B5EF4-FFF2-40B4-BE49-F238E27FC236}">
              <a16:creationId xmlns:a16="http://schemas.microsoft.com/office/drawing/2014/main" id="{00000000-0008-0000-0B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4</xdr:col>
      <xdr:colOff>1915580</xdr:colOff>
      <xdr:row>0</xdr:row>
      <xdr:rowOff>0</xdr:rowOff>
    </xdr:from>
    <xdr:to>
      <xdr:col>5</xdr:col>
      <xdr:colOff>333374</xdr:colOff>
      <xdr:row>1</xdr:row>
      <xdr:rowOff>2910</xdr:rowOff>
    </xdr:to>
    <xdr:sp macro="" textlink="">
      <xdr:nvSpPr>
        <xdr:cNvPr id="9" name="Retângulo 8">
          <a:hlinkClick xmlns:r="http://schemas.openxmlformats.org/officeDocument/2006/relationships" r:id="rId6"/>
          <a:extLst>
            <a:ext uri="{FF2B5EF4-FFF2-40B4-BE49-F238E27FC236}">
              <a16:creationId xmlns:a16="http://schemas.microsoft.com/office/drawing/2014/main" id="{00000000-0008-0000-0B00-000009000000}"/>
            </a:ext>
          </a:extLst>
        </xdr:cNvPr>
        <xdr:cNvSpPr>
          <a:spLocks/>
        </xdr:cNvSpPr>
      </xdr:nvSpPr>
      <xdr:spPr>
        <a:xfrm>
          <a:off x="6625163" y="0"/>
          <a:ext cx="1132420"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2</xdr:col>
      <xdr:colOff>1142999</xdr:colOff>
      <xdr:row>0</xdr:row>
      <xdr:rowOff>0</xdr:rowOff>
    </xdr:from>
    <xdr:to>
      <xdr:col>3</xdr:col>
      <xdr:colOff>120648</xdr:colOff>
      <xdr:row>1</xdr:row>
      <xdr:rowOff>2910</xdr:rowOff>
    </xdr:to>
    <xdr:sp macro="" textlink="">
      <xdr:nvSpPr>
        <xdr:cNvPr id="11" name="Retângulo 10">
          <a:hlinkClick xmlns:r="http://schemas.openxmlformats.org/officeDocument/2006/relationships" r:id="rId7"/>
          <a:extLst>
            <a:ext uri="{FF2B5EF4-FFF2-40B4-BE49-F238E27FC236}">
              <a16:creationId xmlns:a16="http://schemas.microsoft.com/office/drawing/2014/main" id="{00000000-0008-0000-0B00-00000B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2</xdr:col>
      <xdr:colOff>2031999</xdr:colOff>
      <xdr:row>0</xdr:row>
      <xdr:rowOff>0</xdr:rowOff>
    </xdr:from>
    <xdr:to>
      <xdr:col>3</xdr:col>
      <xdr:colOff>1153223</xdr:colOff>
      <xdr:row>1</xdr:row>
      <xdr:rowOff>2910</xdr:rowOff>
    </xdr:to>
    <xdr:sp macro="" textlink="">
      <xdr:nvSpPr>
        <xdr:cNvPr id="12" name="Retângulo 11">
          <a:hlinkClick xmlns:r="http://schemas.openxmlformats.org/officeDocument/2006/relationships" r:id="rId8"/>
          <a:extLst>
            <a:ext uri="{FF2B5EF4-FFF2-40B4-BE49-F238E27FC236}">
              <a16:creationId xmlns:a16="http://schemas.microsoft.com/office/drawing/2014/main" id="{00000000-0008-0000-0B00-00000C000000}"/>
            </a:ext>
          </a:extLst>
        </xdr:cNvPr>
        <xdr:cNvSpPr>
          <a:spLocks/>
        </xdr:cNvSpPr>
      </xdr:nvSpPr>
      <xdr:spPr>
        <a:xfrm>
          <a:off x="2301875" y="0"/>
          <a:ext cx="1190265"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1151465</xdr:colOff>
      <xdr:row>0</xdr:row>
      <xdr:rowOff>0</xdr:rowOff>
    </xdr:from>
    <xdr:to>
      <xdr:col>3</xdr:col>
      <xdr:colOff>2333624</xdr:colOff>
      <xdr:row>1</xdr:row>
      <xdr:rowOff>2910</xdr:rowOff>
    </xdr:to>
    <xdr:sp macro="" textlink="">
      <xdr:nvSpPr>
        <xdr:cNvPr id="13" name="Retângulo 12">
          <a:hlinkClick xmlns:r="http://schemas.openxmlformats.org/officeDocument/2006/relationships" r:id="rId9"/>
          <a:extLst>
            <a:ext uri="{FF2B5EF4-FFF2-40B4-BE49-F238E27FC236}">
              <a16:creationId xmlns:a16="http://schemas.microsoft.com/office/drawing/2014/main" id="{00000000-0008-0000-0B00-00000D000000}"/>
            </a:ext>
          </a:extLst>
        </xdr:cNvPr>
        <xdr:cNvSpPr>
          <a:spLocks/>
        </xdr:cNvSpPr>
      </xdr:nvSpPr>
      <xdr:spPr>
        <a:xfrm>
          <a:off x="3490382" y="0"/>
          <a:ext cx="118215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3</xdr:col>
      <xdr:colOff>2203449</xdr:colOff>
      <xdr:row>0</xdr:row>
      <xdr:rowOff>0</xdr:rowOff>
    </xdr:from>
    <xdr:to>
      <xdr:col>4</xdr:col>
      <xdr:colOff>874181</xdr:colOff>
      <xdr:row>1</xdr:row>
      <xdr:rowOff>2910</xdr:rowOff>
    </xdr:to>
    <xdr:sp macro="" textlink="">
      <xdr:nvSpPr>
        <xdr:cNvPr id="14" name="Retângulo 13">
          <a:hlinkClick xmlns:r="http://schemas.openxmlformats.org/officeDocument/2006/relationships" r:id="rId10"/>
          <a:extLst>
            <a:ext uri="{FF2B5EF4-FFF2-40B4-BE49-F238E27FC236}">
              <a16:creationId xmlns:a16="http://schemas.microsoft.com/office/drawing/2014/main" id="{00000000-0008-0000-0B00-00000E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874182</xdr:colOff>
      <xdr:row>0</xdr:row>
      <xdr:rowOff>0</xdr:rowOff>
    </xdr:from>
    <xdr:to>
      <xdr:col>4</xdr:col>
      <xdr:colOff>1915581</xdr:colOff>
      <xdr:row>1</xdr:row>
      <xdr:rowOff>2910</xdr:rowOff>
    </xdr:to>
    <xdr:sp macro="" textlink="">
      <xdr:nvSpPr>
        <xdr:cNvPr id="15" name="Retângulo 14">
          <a:hlinkClick xmlns:r="http://schemas.openxmlformats.org/officeDocument/2006/relationships" r:id="rId11"/>
          <a:extLst>
            <a:ext uri="{FF2B5EF4-FFF2-40B4-BE49-F238E27FC236}">
              <a16:creationId xmlns:a16="http://schemas.microsoft.com/office/drawing/2014/main" id="{00000000-0008-0000-0B00-00000F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twoCellAnchor editAs="absolute">
    <xdr:from>
      <xdr:col>2</xdr:col>
      <xdr:colOff>1259416</xdr:colOff>
      <xdr:row>1</xdr:row>
      <xdr:rowOff>95250</xdr:rowOff>
    </xdr:from>
    <xdr:to>
      <xdr:col>3</xdr:col>
      <xdr:colOff>920749</xdr:colOff>
      <xdr:row>2</xdr:row>
      <xdr:rowOff>13567</xdr:rowOff>
    </xdr:to>
    <xdr:sp macro="" textlink="">
      <xdr:nvSpPr>
        <xdr:cNvPr id="17" name="Retângulo 16">
          <a:extLst>
            <a:ext uri="{FF2B5EF4-FFF2-40B4-BE49-F238E27FC236}">
              <a16:creationId xmlns:a16="http://schemas.microsoft.com/office/drawing/2014/main" id="{58CD7427-BFD0-48DF-9C46-B51DD2B53FAA}"/>
            </a:ext>
          </a:extLst>
        </xdr:cNvPr>
        <xdr:cNvSpPr/>
      </xdr:nvSpPr>
      <xdr:spPr>
        <a:xfrm>
          <a:off x="1523999" y="592667"/>
          <a:ext cx="172508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LISTO PARA IMPRIMIR</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74088</xdr:colOff>
      <xdr:row>1</xdr:row>
      <xdr:rowOff>91440</xdr:rowOff>
    </xdr:from>
    <xdr:to>
      <xdr:col>3</xdr:col>
      <xdr:colOff>1313396</xdr:colOff>
      <xdr:row>2</xdr:row>
      <xdr:rowOff>17377</xdr:rowOff>
    </xdr:to>
    <xdr:sp macro="" textlink="Per_res!B5">
      <xdr:nvSpPr>
        <xdr:cNvPr id="2" name="Retângulo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1102788" y="590550"/>
          <a:ext cx="1250949"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ESTRATEGIA</a:t>
          </a:r>
          <a:endParaRPr lang="pt-BR" sz="1100" b="1">
            <a:solidFill>
              <a:schemeClr val="tx1">
                <a:lumMod val="75000"/>
                <a:lumOff val="25000"/>
              </a:schemeClr>
            </a:solidFill>
          </a:endParaRPr>
        </a:p>
      </xdr:txBody>
    </xdr:sp>
    <xdr:clientData/>
  </xdr:twoCellAnchor>
  <xdr:twoCellAnchor editAs="absolute">
    <xdr:from>
      <xdr:col>3</xdr:col>
      <xdr:colOff>1333513</xdr:colOff>
      <xdr:row>1</xdr:row>
      <xdr:rowOff>99057</xdr:rowOff>
    </xdr:from>
    <xdr:to>
      <xdr:col>3</xdr:col>
      <xdr:colOff>2581499</xdr:colOff>
      <xdr:row>2</xdr:row>
      <xdr:rowOff>17374</xdr:rowOff>
    </xdr:to>
    <xdr:sp macro="" textlink="Per_res!B68">
      <xdr:nvSpPr>
        <xdr:cNvPr id="3" name="Retângul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60096" y="592664"/>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FINANZAS</a:t>
          </a:r>
          <a:endParaRPr lang="pt-BR" sz="1100" b="1">
            <a:solidFill>
              <a:schemeClr val="bg1"/>
            </a:solidFill>
          </a:endParaRPr>
        </a:p>
      </xdr:txBody>
    </xdr:sp>
    <xdr:clientData/>
  </xdr:twoCellAnchor>
  <xdr:twoCellAnchor editAs="absolute">
    <xdr:from>
      <xdr:col>3</xdr:col>
      <xdr:colOff>2590166</xdr:colOff>
      <xdr:row>1</xdr:row>
      <xdr:rowOff>99059</xdr:rowOff>
    </xdr:from>
    <xdr:to>
      <xdr:col>4</xdr:col>
      <xdr:colOff>1036744</xdr:colOff>
      <xdr:row>2</xdr:row>
      <xdr:rowOff>17376</xdr:rowOff>
    </xdr:to>
    <xdr:sp macro="" textlink="Per_res!B128">
      <xdr:nvSpPr>
        <xdr:cNvPr id="4" name="Retângulo 3">
          <a:hlinkClick xmlns:r="http://schemas.openxmlformats.org/officeDocument/2006/relationships" r:id="rId3"/>
          <a:extLst>
            <a:ext uri="{FF2B5EF4-FFF2-40B4-BE49-F238E27FC236}">
              <a16:creationId xmlns:a16="http://schemas.microsoft.com/office/drawing/2014/main" id="{00000000-0008-0000-0100-000004000000}"/>
            </a:ext>
          </a:extLst>
        </xdr:cNvPr>
        <xdr:cNvSpPr/>
      </xdr:nvSpPr>
      <xdr:spPr>
        <a:xfrm>
          <a:off x="3619501" y="592666"/>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MARKETING</a:t>
          </a:r>
          <a:endParaRPr lang="pt-BR" sz="1100" b="1">
            <a:solidFill>
              <a:schemeClr val="bg1"/>
            </a:solidFill>
          </a:endParaRPr>
        </a:p>
      </xdr:txBody>
    </xdr:sp>
    <xdr:clientData/>
  </xdr:twoCellAnchor>
  <xdr:twoCellAnchor editAs="absolute">
    <xdr:from>
      <xdr:col>4</xdr:col>
      <xdr:colOff>1045462</xdr:colOff>
      <xdr:row>1</xdr:row>
      <xdr:rowOff>99057</xdr:rowOff>
    </xdr:from>
    <xdr:to>
      <xdr:col>4</xdr:col>
      <xdr:colOff>2304032</xdr:colOff>
      <xdr:row>2</xdr:row>
      <xdr:rowOff>17374</xdr:rowOff>
    </xdr:to>
    <xdr:sp macro="" textlink="Per_res!B184">
      <xdr:nvSpPr>
        <xdr:cNvPr id="5" name="Retângulo 4">
          <a:hlinkClick xmlns:r="http://schemas.openxmlformats.org/officeDocument/2006/relationships" r:id="rId4"/>
          <a:extLst>
            <a:ext uri="{FF2B5EF4-FFF2-40B4-BE49-F238E27FC236}">
              <a16:creationId xmlns:a16="http://schemas.microsoft.com/office/drawing/2014/main" id="{00000000-0008-0000-0100-000005000000}"/>
            </a:ext>
          </a:extLst>
        </xdr:cNvPr>
        <xdr:cNvSpPr/>
      </xdr:nvSpPr>
      <xdr:spPr>
        <a:xfrm>
          <a:off x="4878957" y="592664"/>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OPERACIONES</a:t>
          </a:r>
          <a:endParaRPr lang="pt-BR" sz="1100" b="1">
            <a:solidFill>
              <a:schemeClr val="bg1"/>
            </a:solidFill>
          </a:endParaRPr>
        </a:p>
      </xdr:txBody>
    </xdr:sp>
    <xdr:clientData/>
  </xdr:twoCellAnchor>
  <xdr:twoCellAnchor editAs="absolute">
    <xdr:from>
      <xdr:col>4</xdr:col>
      <xdr:colOff>2312671</xdr:colOff>
      <xdr:row>1</xdr:row>
      <xdr:rowOff>99057</xdr:rowOff>
    </xdr:from>
    <xdr:to>
      <xdr:col>5</xdr:col>
      <xdr:colOff>1731222</xdr:colOff>
      <xdr:row>2</xdr:row>
      <xdr:rowOff>17374</xdr:rowOff>
    </xdr:to>
    <xdr:sp macro="" textlink="Per_res!B227">
      <xdr:nvSpPr>
        <xdr:cNvPr id="6" name="Retângulo 5">
          <a:hlinkClick xmlns:r="http://schemas.openxmlformats.org/officeDocument/2006/relationships" r:id="rId5"/>
          <a:extLst>
            <a:ext uri="{FF2B5EF4-FFF2-40B4-BE49-F238E27FC236}">
              <a16:creationId xmlns:a16="http://schemas.microsoft.com/office/drawing/2014/main" id="{00000000-0008-0000-0100-000006000000}"/>
            </a:ext>
          </a:extLst>
        </xdr:cNvPr>
        <xdr:cNvSpPr/>
      </xdr:nvSpPr>
      <xdr:spPr>
        <a:xfrm>
          <a:off x="6138334" y="592664"/>
          <a:ext cx="1862666"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GESTIÓN DE PERSONAS</a:t>
          </a:r>
          <a:endParaRPr lang="pt-BR" sz="1100" b="1">
            <a:solidFill>
              <a:schemeClr val="bg1"/>
            </a:solidFill>
          </a:endParaRPr>
        </a:p>
      </xdr:txBody>
    </xdr:sp>
    <xdr:clientData/>
  </xdr:twoCellAnchor>
  <xdr:twoCellAnchor editAs="absolute">
    <xdr:from>
      <xdr:col>5</xdr:col>
      <xdr:colOff>331467</xdr:colOff>
      <xdr:row>0</xdr:row>
      <xdr:rowOff>0</xdr:rowOff>
    </xdr:from>
    <xdr:to>
      <xdr:col>5</xdr:col>
      <xdr:colOff>1384296</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00000000-0008-0000-0100-000007000000}"/>
            </a:ext>
          </a:extLst>
        </xdr:cNvPr>
        <xdr:cNvSpPr>
          <a:spLocks/>
        </xdr:cNvSpPr>
      </xdr:nvSpPr>
      <xdr:spPr>
        <a:xfrm>
          <a:off x="6614580"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380999</xdr:colOff>
      <xdr:row>0</xdr:row>
      <xdr:rowOff>0</xdr:rowOff>
    </xdr:from>
    <xdr:to>
      <xdr:col>3</xdr:col>
      <xdr:colOff>1426208</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100-000009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1359534</xdr:colOff>
      <xdr:row>0</xdr:row>
      <xdr:rowOff>0</xdr:rowOff>
    </xdr:from>
    <xdr:to>
      <xdr:col>3</xdr:col>
      <xdr:colOff>2530475</xdr:colOff>
      <xdr:row>1</xdr:row>
      <xdr:rowOff>2910</xdr:rowOff>
    </xdr:to>
    <xdr:sp macro="" textlink="">
      <xdr:nvSpPr>
        <xdr:cNvPr id="10" name="Retângulo 9">
          <a:hlinkClick xmlns:r="http://schemas.openxmlformats.org/officeDocument/2006/relationships" r:id="rId1"/>
          <a:extLst>
            <a:ext uri="{FF2B5EF4-FFF2-40B4-BE49-F238E27FC236}">
              <a16:creationId xmlns:a16="http://schemas.microsoft.com/office/drawing/2014/main" id="{00000000-0008-0000-0100-00000A000000}"/>
            </a:ext>
          </a:extLst>
        </xdr:cNvPr>
        <xdr:cNvSpPr>
          <a:spLocks/>
        </xdr:cNvSpPr>
      </xdr:nvSpPr>
      <xdr:spPr>
        <a:xfrm>
          <a:off x="2397125" y="0"/>
          <a:ext cx="1164167"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2454273</xdr:colOff>
      <xdr:row>0</xdr:row>
      <xdr:rowOff>0</xdr:rowOff>
    </xdr:from>
    <xdr:to>
      <xdr:col>4</xdr:col>
      <xdr:colOff>929850</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100-00000B000000}"/>
            </a:ext>
          </a:extLst>
        </xdr:cNvPr>
        <xdr:cNvSpPr>
          <a:spLocks/>
        </xdr:cNvSpPr>
      </xdr:nvSpPr>
      <xdr:spPr>
        <a:xfrm>
          <a:off x="3485090" y="0"/>
          <a:ext cx="1272117"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705907</xdr:colOff>
      <xdr:row>0</xdr:row>
      <xdr:rowOff>0</xdr:rowOff>
    </xdr:from>
    <xdr:to>
      <xdr:col>4</xdr:col>
      <xdr:colOff>1751116</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100-00000C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1751117</xdr:colOff>
      <xdr:row>0</xdr:row>
      <xdr:rowOff>0</xdr:rowOff>
    </xdr:from>
    <xdr:to>
      <xdr:col>5</xdr:col>
      <xdr:colOff>331468</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100-00000D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74088</xdr:colOff>
      <xdr:row>1</xdr:row>
      <xdr:rowOff>95250</xdr:rowOff>
    </xdr:from>
    <xdr:to>
      <xdr:col>3</xdr:col>
      <xdr:colOff>1322921</xdr:colOff>
      <xdr:row>2</xdr:row>
      <xdr:rowOff>13567</xdr:rowOff>
    </xdr:to>
    <xdr:sp macro="" textlink="Per_res!B5">
      <xdr:nvSpPr>
        <xdr:cNvPr id="2" name="Retângulo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1102788" y="590550"/>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ESTRATEGIA</a:t>
          </a:r>
          <a:endParaRPr lang="pt-BR" sz="1100" b="1">
            <a:solidFill>
              <a:schemeClr val="bg1"/>
            </a:solidFill>
          </a:endParaRPr>
        </a:p>
      </xdr:txBody>
    </xdr:sp>
    <xdr:clientData/>
  </xdr:twoCellAnchor>
  <xdr:twoCellAnchor editAs="absolute">
    <xdr:from>
      <xdr:col>3</xdr:col>
      <xdr:colOff>1333513</xdr:colOff>
      <xdr:row>1</xdr:row>
      <xdr:rowOff>95247</xdr:rowOff>
    </xdr:from>
    <xdr:to>
      <xdr:col>4</xdr:col>
      <xdr:colOff>402179</xdr:colOff>
      <xdr:row>2</xdr:row>
      <xdr:rowOff>13564</xdr:rowOff>
    </xdr:to>
    <xdr:sp macro="" textlink="Per_res!B68">
      <xdr:nvSpPr>
        <xdr:cNvPr id="3" name="Retângul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2362213" y="590547"/>
          <a:ext cx="124671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FINANZAS</a:t>
          </a:r>
          <a:endParaRPr lang="pt-BR" sz="1100" b="1">
            <a:solidFill>
              <a:schemeClr val="tx1">
                <a:lumMod val="75000"/>
                <a:lumOff val="25000"/>
              </a:schemeClr>
            </a:solidFill>
          </a:endParaRPr>
        </a:p>
      </xdr:txBody>
    </xdr:sp>
    <xdr:clientData/>
  </xdr:twoCellAnchor>
  <xdr:twoCellAnchor editAs="absolute">
    <xdr:from>
      <xdr:col>4</xdr:col>
      <xdr:colOff>412751</xdr:colOff>
      <xdr:row>1</xdr:row>
      <xdr:rowOff>95249</xdr:rowOff>
    </xdr:from>
    <xdr:to>
      <xdr:col>4</xdr:col>
      <xdr:colOff>1661584</xdr:colOff>
      <xdr:row>2</xdr:row>
      <xdr:rowOff>13566</xdr:rowOff>
    </xdr:to>
    <xdr:sp macro="" textlink="Per_res!B128">
      <xdr:nvSpPr>
        <xdr:cNvPr id="4" name="Retângulo 3">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3619501" y="590549"/>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MARKETING</a:t>
          </a:r>
          <a:endParaRPr lang="pt-BR" sz="1100" b="1">
            <a:solidFill>
              <a:schemeClr val="bg1"/>
            </a:solidFill>
          </a:endParaRPr>
        </a:p>
      </xdr:txBody>
    </xdr:sp>
    <xdr:clientData/>
  </xdr:twoCellAnchor>
  <xdr:twoCellAnchor editAs="absolute">
    <xdr:from>
      <xdr:col>4</xdr:col>
      <xdr:colOff>1672207</xdr:colOff>
      <xdr:row>1</xdr:row>
      <xdr:rowOff>95247</xdr:rowOff>
    </xdr:from>
    <xdr:to>
      <xdr:col>5</xdr:col>
      <xdr:colOff>465707</xdr:colOff>
      <xdr:row>2</xdr:row>
      <xdr:rowOff>13564</xdr:rowOff>
    </xdr:to>
    <xdr:sp macro="" textlink="Per_res!B184">
      <xdr:nvSpPr>
        <xdr:cNvPr id="5" name="Retângulo 4">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4878957" y="590547"/>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OPERACIONES</a:t>
          </a:r>
          <a:endParaRPr lang="pt-BR" sz="1100" b="1">
            <a:solidFill>
              <a:schemeClr val="bg1"/>
            </a:solidFill>
          </a:endParaRPr>
        </a:p>
      </xdr:txBody>
    </xdr:sp>
    <xdr:clientData/>
  </xdr:twoCellAnchor>
  <xdr:twoCellAnchor editAs="absolute">
    <xdr:from>
      <xdr:col>5</xdr:col>
      <xdr:colOff>476251</xdr:colOff>
      <xdr:row>1</xdr:row>
      <xdr:rowOff>95247</xdr:rowOff>
    </xdr:from>
    <xdr:to>
      <xdr:col>5</xdr:col>
      <xdr:colOff>2338917</xdr:colOff>
      <xdr:row>2</xdr:row>
      <xdr:rowOff>13564</xdr:rowOff>
    </xdr:to>
    <xdr:sp macro="" textlink="Per_res!B227">
      <xdr:nvSpPr>
        <xdr:cNvPr id="6" name="Retângulo 5">
          <a:hlinkClick xmlns:r="http://schemas.openxmlformats.org/officeDocument/2006/relationships" r:id="rId5"/>
          <a:extLst>
            <a:ext uri="{FF2B5EF4-FFF2-40B4-BE49-F238E27FC236}">
              <a16:creationId xmlns:a16="http://schemas.microsoft.com/office/drawing/2014/main" id="{00000000-0008-0000-0200-000006000000}"/>
            </a:ext>
          </a:extLst>
        </xdr:cNvPr>
        <xdr:cNvSpPr/>
      </xdr:nvSpPr>
      <xdr:spPr>
        <a:xfrm>
          <a:off x="6138334" y="590547"/>
          <a:ext cx="1857374"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GESTIÓN DE PERSONAS</a:t>
          </a:r>
          <a:endParaRPr lang="pt-BR" sz="1100" b="1">
            <a:solidFill>
              <a:schemeClr val="bg1"/>
            </a:solidFill>
          </a:endParaRPr>
        </a:p>
      </xdr:txBody>
    </xdr:sp>
    <xdr:clientData/>
  </xdr:twoCellAnchor>
  <xdr:twoCellAnchor editAs="absolute">
    <xdr:from>
      <xdr:col>5</xdr:col>
      <xdr:colOff>952497</xdr:colOff>
      <xdr:row>0</xdr:row>
      <xdr:rowOff>0</xdr:rowOff>
    </xdr:from>
    <xdr:to>
      <xdr:col>5</xdr:col>
      <xdr:colOff>2164291</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00000000-0008-0000-0200-000007000000}"/>
            </a:ext>
          </a:extLst>
        </xdr:cNvPr>
        <xdr:cNvSpPr>
          <a:spLocks/>
        </xdr:cNvSpPr>
      </xdr:nvSpPr>
      <xdr:spPr>
        <a:xfrm>
          <a:off x="6619873" y="0"/>
          <a:ext cx="121179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380999</xdr:colOff>
      <xdr:row>0</xdr:row>
      <xdr:rowOff>0</xdr:rowOff>
    </xdr:from>
    <xdr:to>
      <xdr:col>3</xdr:col>
      <xdr:colOff>1422398</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200-000009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1349374</xdr:colOff>
      <xdr:row>0</xdr:row>
      <xdr:rowOff>0</xdr:rowOff>
    </xdr:from>
    <xdr:to>
      <xdr:col>4</xdr:col>
      <xdr:colOff>407457</xdr:colOff>
      <xdr:row>1</xdr:row>
      <xdr:rowOff>2910</xdr:rowOff>
    </xdr:to>
    <xdr:sp macro="" textlink="">
      <xdr:nvSpPr>
        <xdr:cNvPr id="10" name="Retângulo 9">
          <a:hlinkClick xmlns:r="http://schemas.openxmlformats.org/officeDocument/2006/relationships" r:id="rId1"/>
          <a:extLst>
            <a:ext uri="{FF2B5EF4-FFF2-40B4-BE49-F238E27FC236}">
              <a16:creationId xmlns:a16="http://schemas.microsoft.com/office/drawing/2014/main" id="{00000000-0008-0000-0200-00000A000000}"/>
            </a:ext>
          </a:extLst>
        </xdr:cNvPr>
        <xdr:cNvSpPr>
          <a:spLocks/>
        </xdr:cNvSpPr>
      </xdr:nvSpPr>
      <xdr:spPr>
        <a:xfrm>
          <a:off x="2381250" y="0"/>
          <a:ext cx="123824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4</xdr:col>
      <xdr:colOff>331256</xdr:colOff>
      <xdr:row>0</xdr:row>
      <xdr:rowOff>0</xdr:rowOff>
    </xdr:from>
    <xdr:to>
      <xdr:col>4</xdr:col>
      <xdr:colOff>1545165</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200-00000B000000}"/>
            </a:ext>
          </a:extLst>
        </xdr:cNvPr>
        <xdr:cNvSpPr>
          <a:spLocks/>
        </xdr:cNvSpPr>
      </xdr:nvSpPr>
      <xdr:spPr>
        <a:xfrm>
          <a:off x="3543298" y="0"/>
          <a:ext cx="121390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1325032</xdr:colOff>
      <xdr:row>0</xdr:row>
      <xdr:rowOff>0</xdr:rowOff>
    </xdr:from>
    <xdr:to>
      <xdr:col>4</xdr:col>
      <xdr:colOff>2366431</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200-00000C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2366432</xdr:colOff>
      <xdr:row>0</xdr:row>
      <xdr:rowOff>0</xdr:rowOff>
    </xdr:from>
    <xdr:to>
      <xdr:col>5</xdr:col>
      <xdr:colOff>952498</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200-00000D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3</xdr:col>
      <xdr:colOff>74088</xdr:colOff>
      <xdr:row>1</xdr:row>
      <xdr:rowOff>95250</xdr:rowOff>
    </xdr:from>
    <xdr:to>
      <xdr:col>3</xdr:col>
      <xdr:colOff>1322921</xdr:colOff>
      <xdr:row>2</xdr:row>
      <xdr:rowOff>13567</xdr:rowOff>
    </xdr:to>
    <xdr:sp macro="" textlink="Per_res!B5">
      <xdr:nvSpPr>
        <xdr:cNvPr id="2" name="Retângulo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02788" y="590550"/>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ESTRATEGIA</a:t>
          </a:r>
          <a:endParaRPr lang="pt-BR" sz="1100" b="1">
            <a:solidFill>
              <a:schemeClr val="bg1"/>
            </a:solidFill>
          </a:endParaRPr>
        </a:p>
      </xdr:txBody>
    </xdr:sp>
    <xdr:clientData/>
  </xdr:twoCellAnchor>
  <xdr:twoCellAnchor editAs="absolute">
    <xdr:from>
      <xdr:col>3</xdr:col>
      <xdr:colOff>1333513</xdr:colOff>
      <xdr:row>1</xdr:row>
      <xdr:rowOff>95247</xdr:rowOff>
    </xdr:from>
    <xdr:to>
      <xdr:col>4</xdr:col>
      <xdr:colOff>402179</xdr:colOff>
      <xdr:row>2</xdr:row>
      <xdr:rowOff>13564</xdr:rowOff>
    </xdr:to>
    <xdr:sp macro="" textlink="Per_res!B68">
      <xdr:nvSpPr>
        <xdr:cNvPr id="3" name="Retângul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2362213" y="590547"/>
          <a:ext cx="1246716"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FINANZAS</a:t>
          </a:r>
          <a:endParaRPr lang="pt-BR" sz="1100" b="1">
            <a:solidFill>
              <a:schemeClr val="bg1"/>
            </a:solidFill>
          </a:endParaRPr>
        </a:p>
      </xdr:txBody>
    </xdr:sp>
    <xdr:clientData/>
  </xdr:twoCellAnchor>
  <xdr:twoCellAnchor editAs="absolute">
    <xdr:from>
      <xdr:col>4</xdr:col>
      <xdr:colOff>412751</xdr:colOff>
      <xdr:row>1</xdr:row>
      <xdr:rowOff>95249</xdr:rowOff>
    </xdr:from>
    <xdr:to>
      <xdr:col>4</xdr:col>
      <xdr:colOff>1661584</xdr:colOff>
      <xdr:row>2</xdr:row>
      <xdr:rowOff>13566</xdr:rowOff>
    </xdr:to>
    <xdr:sp macro="" textlink="Per_res!B128">
      <xdr:nvSpPr>
        <xdr:cNvPr id="4" name="Retângulo 3">
          <a:hlinkClick xmlns:r="http://schemas.openxmlformats.org/officeDocument/2006/relationships" r:id="rId3"/>
          <a:extLst>
            <a:ext uri="{FF2B5EF4-FFF2-40B4-BE49-F238E27FC236}">
              <a16:creationId xmlns:a16="http://schemas.microsoft.com/office/drawing/2014/main" id="{00000000-0008-0000-0300-000004000000}"/>
            </a:ext>
          </a:extLst>
        </xdr:cNvPr>
        <xdr:cNvSpPr/>
      </xdr:nvSpPr>
      <xdr:spPr>
        <a:xfrm>
          <a:off x="3619501" y="590549"/>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MARKETING</a:t>
          </a:r>
          <a:endParaRPr lang="pt-BR" sz="1100" b="1">
            <a:solidFill>
              <a:schemeClr val="tx1">
                <a:lumMod val="75000"/>
                <a:lumOff val="25000"/>
              </a:schemeClr>
            </a:solidFill>
          </a:endParaRPr>
        </a:p>
      </xdr:txBody>
    </xdr:sp>
    <xdr:clientData/>
  </xdr:twoCellAnchor>
  <xdr:twoCellAnchor editAs="absolute">
    <xdr:from>
      <xdr:col>4</xdr:col>
      <xdr:colOff>1672207</xdr:colOff>
      <xdr:row>1</xdr:row>
      <xdr:rowOff>95247</xdr:rowOff>
    </xdr:from>
    <xdr:to>
      <xdr:col>5</xdr:col>
      <xdr:colOff>465707</xdr:colOff>
      <xdr:row>2</xdr:row>
      <xdr:rowOff>13564</xdr:rowOff>
    </xdr:to>
    <xdr:sp macro="" textlink="Per_res!B184">
      <xdr:nvSpPr>
        <xdr:cNvPr id="5" name="Retângulo 4">
          <a:hlinkClick xmlns:r="http://schemas.openxmlformats.org/officeDocument/2006/relationships" r:id="rId4"/>
          <a:extLst>
            <a:ext uri="{FF2B5EF4-FFF2-40B4-BE49-F238E27FC236}">
              <a16:creationId xmlns:a16="http://schemas.microsoft.com/office/drawing/2014/main" id="{00000000-0008-0000-0300-000005000000}"/>
            </a:ext>
          </a:extLst>
        </xdr:cNvPr>
        <xdr:cNvSpPr/>
      </xdr:nvSpPr>
      <xdr:spPr>
        <a:xfrm>
          <a:off x="4878957" y="590547"/>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OPERACIONES</a:t>
          </a:r>
          <a:endParaRPr lang="pt-BR" sz="1100" b="1">
            <a:solidFill>
              <a:schemeClr val="bg1"/>
            </a:solidFill>
          </a:endParaRPr>
        </a:p>
      </xdr:txBody>
    </xdr:sp>
    <xdr:clientData/>
  </xdr:twoCellAnchor>
  <xdr:twoCellAnchor editAs="absolute">
    <xdr:from>
      <xdr:col>5</xdr:col>
      <xdr:colOff>476251</xdr:colOff>
      <xdr:row>1</xdr:row>
      <xdr:rowOff>95247</xdr:rowOff>
    </xdr:from>
    <xdr:to>
      <xdr:col>5</xdr:col>
      <xdr:colOff>2338917</xdr:colOff>
      <xdr:row>2</xdr:row>
      <xdr:rowOff>13564</xdr:rowOff>
    </xdr:to>
    <xdr:sp macro="" textlink="Per_res!B227">
      <xdr:nvSpPr>
        <xdr:cNvPr id="6" name="Retângulo 5">
          <a:hlinkClick xmlns:r="http://schemas.openxmlformats.org/officeDocument/2006/relationships" r:id="rId5"/>
          <a:extLst>
            <a:ext uri="{FF2B5EF4-FFF2-40B4-BE49-F238E27FC236}">
              <a16:creationId xmlns:a16="http://schemas.microsoft.com/office/drawing/2014/main" id="{00000000-0008-0000-0300-000006000000}"/>
            </a:ext>
          </a:extLst>
        </xdr:cNvPr>
        <xdr:cNvSpPr/>
      </xdr:nvSpPr>
      <xdr:spPr>
        <a:xfrm>
          <a:off x="6138334" y="590547"/>
          <a:ext cx="1857374"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GESTIÓN DE PERSONAS</a:t>
          </a:r>
          <a:endParaRPr lang="pt-BR" sz="1100" b="1">
            <a:solidFill>
              <a:schemeClr val="bg1"/>
            </a:solidFill>
          </a:endParaRPr>
        </a:p>
      </xdr:txBody>
    </xdr:sp>
    <xdr:clientData/>
  </xdr:twoCellAnchor>
  <xdr:twoCellAnchor editAs="absolute">
    <xdr:from>
      <xdr:col>5</xdr:col>
      <xdr:colOff>952497</xdr:colOff>
      <xdr:row>0</xdr:row>
      <xdr:rowOff>0</xdr:rowOff>
    </xdr:from>
    <xdr:to>
      <xdr:col>5</xdr:col>
      <xdr:colOff>2084916</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00000000-0008-0000-0300-000007000000}"/>
            </a:ext>
          </a:extLst>
        </xdr:cNvPr>
        <xdr:cNvSpPr>
          <a:spLocks/>
        </xdr:cNvSpPr>
      </xdr:nvSpPr>
      <xdr:spPr>
        <a:xfrm>
          <a:off x="6619873" y="0"/>
          <a:ext cx="113241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380999</xdr:colOff>
      <xdr:row>0</xdr:row>
      <xdr:rowOff>0</xdr:rowOff>
    </xdr:from>
    <xdr:to>
      <xdr:col>3</xdr:col>
      <xdr:colOff>1422398</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300-000009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1422399</xdr:colOff>
      <xdr:row>0</xdr:row>
      <xdr:rowOff>0</xdr:rowOff>
    </xdr:from>
    <xdr:to>
      <xdr:col>4</xdr:col>
      <xdr:colOff>402166</xdr:colOff>
      <xdr:row>1</xdr:row>
      <xdr:rowOff>2910</xdr:rowOff>
    </xdr:to>
    <xdr:sp macro="" textlink="">
      <xdr:nvSpPr>
        <xdr:cNvPr id="10" name="Retângulo 9">
          <a:hlinkClick xmlns:r="http://schemas.openxmlformats.org/officeDocument/2006/relationships" r:id="rId1"/>
          <a:extLst>
            <a:ext uri="{FF2B5EF4-FFF2-40B4-BE49-F238E27FC236}">
              <a16:creationId xmlns:a16="http://schemas.microsoft.com/office/drawing/2014/main" id="{00000000-0008-0000-0300-00000A000000}"/>
            </a:ext>
          </a:extLst>
        </xdr:cNvPr>
        <xdr:cNvSpPr>
          <a:spLocks/>
        </xdr:cNvSpPr>
      </xdr:nvSpPr>
      <xdr:spPr>
        <a:xfrm>
          <a:off x="2454275" y="0"/>
          <a:ext cx="1159933"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4</xdr:col>
      <xdr:colOff>320673</xdr:colOff>
      <xdr:row>0</xdr:row>
      <xdr:rowOff>0</xdr:rowOff>
    </xdr:from>
    <xdr:to>
      <xdr:col>4</xdr:col>
      <xdr:colOff>1603374</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300-00000B000000}"/>
            </a:ext>
          </a:extLst>
        </xdr:cNvPr>
        <xdr:cNvSpPr>
          <a:spLocks/>
        </xdr:cNvSpPr>
      </xdr:nvSpPr>
      <xdr:spPr>
        <a:xfrm>
          <a:off x="3532715" y="0"/>
          <a:ext cx="1282701"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1325032</xdr:colOff>
      <xdr:row>0</xdr:row>
      <xdr:rowOff>0</xdr:rowOff>
    </xdr:from>
    <xdr:to>
      <xdr:col>4</xdr:col>
      <xdr:colOff>2366431</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300-00000C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2366432</xdr:colOff>
      <xdr:row>0</xdr:row>
      <xdr:rowOff>0</xdr:rowOff>
    </xdr:from>
    <xdr:to>
      <xdr:col>5</xdr:col>
      <xdr:colOff>952498</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300-00000D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3</xdr:col>
      <xdr:colOff>74088</xdr:colOff>
      <xdr:row>1</xdr:row>
      <xdr:rowOff>95250</xdr:rowOff>
    </xdr:from>
    <xdr:to>
      <xdr:col>3</xdr:col>
      <xdr:colOff>1322921</xdr:colOff>
      <xdr:row>2</xdr:row>
      <xdr:rowOff>13567</xdr:rowOff>
    </xdr:to>
    <xdr:sp macro="" textlink="Per_res!B5">
      <xdr:nvSpPr>
        <xdr:cNvPr id="2" name="Retângulo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102788" y="590550"/>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ESTRATEGIA</a:t>
          </a:r>
          <a:endParaRPr lang="pt-BR" sz="1100" b="1">
            <a:solidFill>
              <a:schemeClr val="bg1"/>
            </a:solidFill>
          </a:endParaRPr>
        </a:p>
      </xdr:txBody>
    </xdr:sp>
    <xdr:clientData/>
  </xdr:twoCellAnchor>
  <xdr:twoCellAnchor editAs="absolute">
    <xdr:from>
      <xdr:col>3</xdr:col>
      <xdr:colOff>1333513</xdr:colOff>
      <xdr:row>1</xdr:row>
      <xdr:rowOff>95247</xdr:rowOff>
    </xdr:from>
    <xdr:to>
      <xdr:col>4</xdr:col>
      <xdr:colOff>402179</xdr:colOff>
      <xdr:row>2</xdr:row>
      <xdr:rowOff>13564</xdr:rowOff>
    </xdr:to>
    <xdr:sp macro="" textlink="Per_res!B68">
      <xdr:nvSpPr>
        <xdr:cNvPr id="3" name="Retângul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2362213" y="590547"/>
          <a:ext cx="1246716"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FINANZAS</a:t>
          </a:r>
          <a:endParaRPr lang="pt-BR" sz="1100" b="1">
            <a:solidFill>
              <a:schemeClr val="bg1"/>
            </a:solidFill>
          </a:endParaRPr>
        </a:p>
      </xdr:txBody>
    </xdr:sp>
    <xdr:clientData/>
  </xdr:twoCellAnchor>
  <xdr:twoCellAnchor editAs="absolute">
    <xdr:from>
      <xdr:col>4</xdr:col>
      <xdr:colOff>412751</xdr:colOff>
      <xdr:row>1</xdr:row>
      <xdr:rowOff>95249</xdr:rowOff>
    </xdr:from>
    <xdr:to>
      <xdr:col>4</xdr:col>
      <xdr:colOff>1661584</xdr:colOff>
      <xdr:row>2</xdr:row>
      <xdr:rowOff>13566</xdr:rowOff>
    </xdr:to>
    <xdr:sp macro="" textlink="Per_res!B128">
      <xdr:nvSpPr>
        <xdr:cNvPr id="4" name="Retângulo 3">
          <a:hlinkClick xmlns:r="http://schemas.openxmlformats.org/officeDocument/2006/relationships" r:id="rId3"/>
          <a:extLst>
            <a:ext uri="{FF2B5EF4-FFF2-40B4-BE49-F238E27FC236}">
              <a16:creationId xmlns:a16="http://schemas.microsoft.com/office/drawing/2014/main" id="{00000000-0008-0000-0400-000004000000}"/>
            </a:ext>
          </a:extLst>
        </xdr:cNvPr>
        <xdr:cNvSpPr/>
      </xdr:nvSpPr>
      <xdr:spPr>
        <a:xfrm>
          <a:off x="3619501" y="590549"/>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MARKETING</a:t>
          </a:r>
          <a:endParaRPr lang="pt-BR" sz="1100" b="1">
            <a:solidFill>
              <a:schemeClr val="bg1"/>
            </a:solidFill>
          </a:endParaRPr>
        </a:p>
      </xdr:txBody>
    </xdr:sp>
    <xdr:clientData/>
  </xdr:twoCellAnchor>
  <xdr:twoCellAnchor editAs="absolute">
    <xdr:from>
      <xdr:col>4</xdr:col>
      <xdr:colOff>1672207</xdr:colOff>
      <xdr:row>1</xdr:row>
      <xdr:rowOff>95247</xdr:rowOff>
    </xdr:from>
    <xdr:to>
      <xdr:col>5</xdr:col>
      <xdr:colOff>465707</xdr:colOff>
      <xdr:row>2</xdr:row>
      <xdr:rowOff>13564</xdr:rowOff>
    </xdr:to>
    <xdr:sp macro="" textlink="Per_res!B184">
      <xdr:nvSpPr>
        <xdr:cNvPr id="5" name="Retângulo 4">
          <a:hlinkClick xmlns:r="http://schemas.openxmlformats.org/officeDocument/2006/relationships" r:id="rId4"/>
          <a:extLst>
            <a:ext uri="{FF2B5EF4-FFF2-40B4-BE49-F238E27FC236}">
              <a16:creationId xmlns:a16="http://schemas.microsoft.com/office/drawing/2014/main" id="{00000000-0008-0000-0400-000005000000}"/>
            </a:ext>
          </a:extLst>
        </xdr:cNvPr>
        <xdr:cNvSpPr/>
      </xdr:nvSpPr>
      <xdr:spPr>
        <a:xfrm>
          <a:off x="4878957" y="590547"/>
          <a:ext cx="1248833"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OPERACIONES</a:t>
          </a:r>
          <a:endParaRPr lang="pt-BR" sz="1100" b="1">
            <a:solidFill>
              <a:schemeClr val="tx1">
                <a:lumMod val="75000"/>
                <a:lumOff val="25000"/>
              </a:schemeClr>
            </a:solidFill>
          </a:endParaRPr>
        </a:p>
      </xdr:txBody>
    </xdr:sp>
    <xdr:clientData/>
  </xdr:twoCellAnchor>
  <xdr:twoCellAnchor editAs="absolute">
    <xdr:from>
      <xdr:col>5</xdr:col>
      <xdr:colOff>476251</xdr:colOff>
      <xdr:row>1</xdr:row>
      <xdr:rowOff>95247</xdr:rowOff>
    </xdr:from>
    <xdr:to>
      <xdr:col>5</xdr:col>
      <xdr:colOff>2338917</xdr:colOff>
      <xdr:row>2</xdr:row>
      <xdr:rowOff>13564</xdr:rowOff>
    </xdr:to>
    <xdr:sp macro="" textlink="Per_res!B227">
      <xdr:nvSpPr>
        <xdr:cNvPr id="6" name="Retângulo 5">
          <a:hlinkClick xmlns:r="http://schemas.openxmlformats.org/officeDocument/2006/relationships" r:id="rId5"/>
          <a:extLst>
            <a:ext uri="{FF2B5EF4-FFF2-40B4-BE49-F238E27FC236}">
              <a16:creationId xmlns:a16="http://schemas.microsoft.com/office/drawing/2014/main" id="{00000000-0008-0000-0400-000006000000}"/>
            </a:ext>
          </a:extLst>
        </xdr:cNvPr>
        <xdr:cNvSpPr/>
      </xdr:nvSpPr>
      <xdr:spPr>
        <a:xfrm>
          <a:off x="6138334" y="590547"/>
          <a:ext cx="1857374"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GESTIÓN DE PERSONAS</a:t>
          </a:r>
          <a:endParaRPr lang="pt-BR" sz="1100" b="1">
            <a:solidFill>
              <a:schemeClr val="bg1"/>
            </a:solidFill>
          </a:endParaRPr>
        </a:p>
      </xdr:txBody>
    </xdr:sp>
    <xdr:clientData/>
  </xdr:twoCellAnchor>
  <xdr:twoCellAnchor editAs="absolute">
    <xdr:from>
      <xdr:col>5</xdr:col>
      <xdr:colOff>952497</xdr:colOff>
      <xdr:row>0</xdr:row>
      <xdr:rowOff>0</xdr:rowOff>
    </xdr:from>
    <xdr:to>
      <xdr:col>5</xdr:col>
      <xdr:colOff>2111374</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00000000-0008-0000-0400-000007000000}"/>
            </a:ext>
          </a:extLst>
        </xdr:cNvPr>
        <xdr:cNvSpPr>
          <a:spLocks/>
        </xdr:cNvSpPr>
      </xdr:nvSpPr>
      <xdr:spPr>
        <a:xfrm>
          <a:off x="6619873" y="0"/>
          <a:ext cx="1158877"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380999</xdr:colOff>
      <xdr:row>0</xdr:row>
      <xdr:rowOff>0</xdr:rowOff>
    </xdr:from>
    <xdr:to>
      <xdr:col>3</xdr:col>
      <xdr:colOff>1422398</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400-000009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1328207</xdr:colOff>
      <xdr:row>0</xdr:row>
      <xdr:rowOff>0</xdr:rowOff>
    </xdr:from>
    <xdr:to>
      <xdr:col>4</xdr:col>
      <xdr:colOff>343958</xdr:colOff>
      <xdr:row>1</xdr:row>
      <xdr:rowOff>2910</xdr:rowOff>
    </xdr:to>
    <xdr:sp macro="" textlink="">
      <xdr:nvSpPr>
        <xdr:cNvPr id="10" name="Retângulo 9">
          <a:hlinkClick xmlns:r="http://schemas.openxmlformats.org/officeDocument/2006/relationships" r:id="rId1"/>
          <a:extLst>
            <a:ext uri="{FF2B5EF4-FFF2-40B4-BE49-F238E27FC236}">
              <a16:creationId xmlns:a16="http://schemas.microsoft.com/office/drawing/2014/main" id="{00000000-0008-0000-0400-00000A000000}"/>
            </a:ext>
          </a:extLst>
        </xdr:cNvPr>
        <xdr:cNvSpPr>
          <a:spLocks/>
        </xdr:cNvSpPr>
      </xdr:nvSpPr>
      <xdr:spPr>
        <a:xfrm>
          <a:off x="2360083" y="0"/>
          <a:ext cx="1195917"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4</xdr:col>
      <xdr:colOff>273048</xdr:colOff>
      <xdr:row>0</xdr:row>
      <xdr:rowOff>0</xdr:rowOff>
    </xdr:from>
    <xdr:to>
      <xdr:col>4</xdr:col>
      <xdr:colOff>1582207</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400-00000B000000}"/>
            </a:ext>
          </a:extLst>
        </xdr:cNvPr>
        <xdr:cNvSpPr>
          <a:spLocks/>
        </xdr:cNvSpPr>
      </xdr:nvSpPr>
      <xdr:spPr>
        <a:xfrm>
          <a:off x="3485090" y="0"/>
          <a:ext cx="130915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1325032</xdr:colOff>
      <xdr:row>0</xdr:row>
      <xdr:rowOff>0</xdr:rowOff>
    </xdr:from>
    <xdr:to>
      <xdr:col>4</xdr:col>
      <xdr:colOff>2366431</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400-00000C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2366432</xdr:colOff>
      <xdr:row>0</xdr:row>
      <xdr:rowOff>0</xdr:rowOff>
    </xdr:from>
    <xdr:to>
      <xdr:col>5</xdr:col>
      <xdr:colOff>952498</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400-00000D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3</xdr:col>
      <xdr:colOff>74088</xdr:colOff>
      <xdr:row>1</xdr:row>
      <xdr:rowOff>95250</xdr:rowOff>
    </xdr:from>
    <xdr:to>
      <xdr:col>3</xdr:col>
      <xdr:colOff>1322921</xdr:colOff>
      <xdr:row>2</xdr:row>
      <xdr:rowOff>13567</xdr:rowOff>
    </xdr:to>
    <xdr:sp macro="" textlink="Per_res!B5">
      <xdr:nvSpPr>
        <xdr:cNvPr id="2" name="Retângulo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102788" y="590550"/>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ESTRATEGIA</a:t>
          </a:r>
          <a:endParaRPr lang="pt-BR" sz="1100" b="1">
            <a:solidFill>
              <a:schemeClr val="bg1"/>
            </a:solidFill>
          </a:endParaRPr>
        </a:p>
      </xdr:txBody>
    </xdr:sp>
    <xdr:clientData/>
  </xdr:twoCellAnchor>
  <xdr:twoCellAnchor editAs="absolute">
    <xdr:from>
      <xdr:col>3</xdr:col>
      <xdr:colOff>1333513</xdr:colOff>
      <xdr:row>1</xdr:row>
      <xdr:rowOff>95247</xdr:rowOff>
    </xdr:from>
    <xdr:to>
      <xdr:col>4</xdr:col>
      <xdr:colOff>402179</xdr:colOff>
      <xdr:row>2</xdr:row>
      <xdr:rowOff>13564</xdr:rowOff>
    </xdr:to>
    <xdr:sp macro="" textlink="Per_res!B68">
      <xdr:nvSpPr>
        <xdr:cNvPr id="3" name="Retângul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2362213" y="590547"/>
          <a:ext cx="1246716"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FINANZAS</a:t>
          </a:r>
          <a:endParaRPr lang="pt-BR" sz="1100" b="1">
            <a:solidFill>
              <a:schemeClr val="bg1"/>
            </a:solidFill>
          </a:endParaRPr>
        </a:p>
      </xdr:txBody>
    </xdr:sp>
    <xdr:clientData/>
  </xdr:twoCellAnchor>
  <xdr:twoCellAnchor editAs="absolute">
    <xdr:from>
      <xdr:col>4</xdr:col>
      <xdr:colOff>412751</xdr:colOff>
      <xdr:row>1</xdr:row>
      <xdr:rowOff>95249</xdr:rowOff>
    </xdr:from>
    <xdr:to>
      <xdr:col>4</xdr:col>
      <xdr:colOff>1661584</xdr:colOff>
      <xdr:row>2</xdr:row>
      <xdr:rowOff>13566</xdr:rowOff>
    </xdr:to>
    <xdr:sp macro="" textlink="Per_res!B128">
      <xdr:nvSpPr>
        <xdr:cNvPr id="4" name="Retângulo 3">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3619501" y="590549"/>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MARKETING</a:t>
          </a:r>
          <a:endParaRPr lang="pt-BR" sz="1100" b="1">
            <a:solidFill>
              <a:schemeClr val="bg1"/>
            </a:solidFill>
          </a:endParaRPr>
        </a:p>
      </xdr:txBody>
    </xdr:sp>
    <xdr:clientData/>
  </xdr:twoCellAnchor>
  <xdr:twoCellAnchor editAs="absolute">
    <xdr:from>
      <xdr:col>4</xdr:col>
      <xdr:colOff>1672207</xdr:colOff>
      <xdr:row>1</xdr:row>
      <xdr:rowOff>95247</xdr:rowOff>
    </xdr:from>
    <xdr:to>
      <xdr:col>5</xdr:col>
      <xdr:colOff>465707</xdr:colOff>
      <xdr:row>2</xdr:row>
      <xdr:rowOff>13564</xdr:rowOff>
    </xdr:to>
    <xdr:sp macro="" textlink="Per_res!B184">
      <xdr:nvSpPr>
        <xdr:cNvPr id="5" name="Retângulo 4">
          <a:hlinkClick xmlns:r="http://schemas.openxmlformats.org/officeDocument/2006/relationships" r:id="rId4"/>
          <a:extLst>
            <a:ext uri="{FF2B5EF4-FFF2-40B4-BE49-F238E27FC236}">
              <a16:creationId xmlns:a16="http://schemas.microsoft.com/office/drawing/2014/main" id="{00000000-0008-0000-0500-000005000000}"/>
            </a:ext>
          </a:extLst>
        </xdr:cNvPr>
        <xdr:cNvSpPr/>
      </xdr:nvSpPr>
      <xdr:spPr>
        <a:xfrm>
          <a:off x="4878957" y="590547"/>
          <a:ext cx="1248833"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OPERACIONES</a:t>
          </a:r>
          <a:endParaRPr lang="pt-BR" sz="1100" b="1">
            <a:solidFill>
              <a:schemeClr val="bg1"/>
            </a:solidFill>
          </a:endParaRPr>
        </a:p>
      </xdr:txBody>
    </xdr:sp>
    <xdr:clientData/>
  </xdr:twoCellAnchor>
  <xdr:twoCellAnchor editAs="absolute">
    <xdr:from>
      <xdr:col>5</xdr:col>
      <xdr:colOff>476251</xdr:colOff>
      <xdr:row>1</xdr:row>
      <xdr:rowOff>95247</xdr:rowOff>
    </xdr:from>
    <xdr:to>
      <xdr:col>5</xdr:col>
      <xdr:colOff>2338917</xdr:colOff>
      <xdr:row>2</xdr:row>
      <xdr:rowOff>13564</xdr:rowOff>
    </xdr:to>
    <xdr:sp macro="" textlink="Per_res!B227">
      <xdr:nvSpPr>
        <xdr:cNvPr id="6" name="Retângulo 5">
          <a:hlinkClick xmlns:r="http://schemas.openxmlformats.org/officeDocument/2006/relationships" r:id="rId5"/>
          <a:extLst>
            <a:ext uri="{FF2B5EF4-FFF2-40B4-BE49-F238E27FC236}">
              <a16:creationId xmlns:a16="http://schemas.microsoft.com/office/drawing/2014/main" id="{00000000-0008-0000-0500-000006000000}"/>
            </a:ext>
          </a:extLst>
        </xdr:cNvPr>
        <xdr:cNvSpPr/>
      </xdr:nvSpPr>
      <xdr:spPr>
        <a:xfrm>
          <a:off x="6138334" y="590547"/>
          <a:ext cx="1857374"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GESTIÓN DE PERSONAS</a:t>
          </a:r>
          <a:endParaRPr lang="pt-BR" sz="1100" b="1">
            <a:solidFill>
              <a:schemeClr val="tx1">
                <a:lumMod val="75000"/>
                <a:lumOff val="25000"/>
              </a:schemeClr>
            </a:solidFill>
          </a:endParaRPr>
        </a:p>
      </xdr:txBody>
    </xdr:sp>
    <xdr:clientData/>
  </xdr:twoCellAnchor>
  <xdr:twoCellAnchor editAs="absolute">
    <xdr:from>
      <xdr:col>5</xdr:col>
      <xdr:colOff>952497</xdr:colOff>
      <xdr:row>0</xdr:row>
      <xdr:rowOff>0</xdr:rowOff>
    </xdr:from>
    <xdr:to>
      <xdr:col>5</xdr:col>
      <xdr:colOff>2100791</xdr:colOff>
      <xdr:row>1</xdr:row>
      <xdr:rowOff>2910</xdr:rowOff>
    </xdr:to>
    <xdr:sp macro="" textlink="">
      <xdr:nvSpPr>
        <xdr:cNvPr id="7" name="Retângulo 6">
          <a:hlinkClick xmlns:r="http://schemas.openxmlformats.org/officeDocument/2006/relationships" r:id="rId6"/>
          <a:extLst>
            <a:ext uri="{FF2B5EF4-FFF2-40B4-BE49-F238E27FC236}">
              <a16:creationId xmlns:a16="http://schemas.microsoft.com/office/drawing/2014/main" id="{00000000-0008-0000-0500-000007000000}"/>
            </a:ext>
          </a:extLst>
        </xdr:cNvPr>
        <xdr:cNvSpPr>
          <a:spLocks/>
        </xdr:cNvSpPr>
      </xdr:nvSpPr>
      <xdr:spPr>
        <a:xfrm>
          <a:off x="6619873" y="0"/>
          <a:ext cx="1148294"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3</xdr:col>
      <xdr:colOff>380999</xdr:colOff>
      <xdr:row>0</xdr:row>
      <xdr:rowOff>0</xdr:rowOff>
    </xdr:from>
    <xdr:to>
      <xdr:col>3</xdr:col>
      <xdr:colOff>1422398</xdr:colOff>
      <xdr:row>1</xdr:row>
      <xdr:rowOff>2910</xdr:rowOff>
    </xdr:to>
    <xdr:sp macro="" textlink="">
      <xdr:nvSpPr>
        <xdr:cNvPr id="9" name="Retângulo 8">
          <a:hlinkClick xmlns:r="http://schemas.openxmlformats.org/officeDocument/2006/relationships" r:id="rId7"/>
          <a:extLst>
            <a:ext uri="{FF2B5EF4-FFF2-40B4-BE49-F238E27FC236}">
              <a16:creationId xmlns:a16="http://schemas.microsoft.com/office/drawing/2014/main" id="{00000000-0008-0000-0500-000009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1333499</xdr:colOff>
      <xdr:row>0</xdr:row>
      <xdr:rowOff>0</xdr:rowOff>
    </xdr:from>
    <xdr:to>
      <xdr:col>4</xdr:col>
      <xdr:colOff>370416</xdr:colOff>
      <xdr:row>1</xdr:row>
      <xdr:rowOff>2910</xdr:rowOff>
    </xdr:to>
    <xdr:sp macro="" textlink="">
      <xdr:nvSpPr>
        <xdr:cNvPr id="10" name="Retângulo 9">
          <a:hlinkClick xmlns:r="http://schemas.openxmlformats.org/officeDocument/2006/relationships" r:id="rId1"/>
          <a:extLst>
            <a:ext uri="{FF2B5EF4-FFF2-40B4-BE49-F238E27FC236}">
              <a16:creationId xmlns:a16="http://schemas.microsoft.com/office/drawing/2014/main" id="{00000000-0008-0000-0500-00000A000000}"/>
            </a:ext>
          </a:extLst>
        </xdr:cNvPr>
        <xdr:cNvSpPr>
          <a:spLocks/>
        </xdr:cNvSpPr>
      </xdr:nvSpPr>
      <xdr:spPr>
        <a:xfrm>
          <a:off x="2365375" y="0"/>
          <a:ext cx="1217083"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4</xdr:col>
      <xdr:colOff>273049</xdr:colOff>
      <xdr:row>0</xdr:row>
      <xdr:rowOff>0</xdr:rowOff>
    </xdr:from>
    <xdr:to>
      <xdr:col>4</xdr:col>
      <xdr:colOff>1508125</xdr:colOff>
      <xdr:row>1</xdr:row>
      <xdr:rowOff>2910</xdr:rowOff>
    </xdr:to>
    <xdr:sp macro="" textlink="">
      <xdr:nvSpPr>
        <xdr:cNvPr id="11" name="Retângulo 10">
          <a:hlinkClick xmlns:r="http://schemas.openxmlformats.org/officeDocument/2006/relationships" r:id="rId8"/>
          <a:extLst>
            <a:ext uri="{FF2B5EF4-FFF2-40B4-BE49-F238E27FC236}">
              <a16:creationId xmlns:a16="http://schemas.microsoft.com/office/drawing/2014/main" id="{00000000-0008-0000-0500-00000B000000}"/>
            </a:ext>
          </a:extLst>
        </xdr:cNvPr>
        <xdr:cNvSpPr>
          <a:spLocks/>
        </xdr:cNvSpPr>
      </xdr:nvSpPr>
      <xdr:spPr>
        <a:xfrm>
          <a:off x="3485091" y="0"/>
          <a:ext cx="123507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1325032</xdr:colOff>
      <xdr:row>0</xdr:row>
      <xdr:rowOff>0</xdr:rowOff>
    </xdr:from>
    <xdr:to>
      <xdr:col>4</xdr:col>
      <xdr:colOff>2366431</xdr:colOff>
      <xdr:row>1</xdr:row>
      <xdr:rowOff>2910</xdr:rowOff>
    </xdr:to>
    <xdr:sp macro="" textlink="">
      <xdr:nvSpPr>
        <xdr:cNvPr id="12" name="Retângulo 11">
          <a:hlinkClick xmlns:r="http://schemas.openxmlformats.org/officeDocument/2006/relationships" r:id="rId9"/>
          <a:extLst>
            <a:ext uri="{FF2B5EF4-FFF2-40B4-BE49-F238E27FC236}">
              <a16:creationId xmlns:a16="http://schemas.microsoft.com/office/drawing/2014/main" id="{00000000-0008-0000-0500-00000C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2366432</xdr:colOff>
      <xdr:row>0</xdr:row>
      <xdr:rowOff>0</xdr:rowOff>
    </xdr:from>
    <xdr:to>
      <xdr:col>5</xdr:col>
      <xdr:colOff>952498</xdr:colOff>
      <xdr:row>1</xdr:row>
      <xdr:rowOff>2910</xdr:rowOff>
    </xdr:to>
    <xdr:sp macro="" textlink="">
      <xdr:nvSpPr>
        <xdr:cNvPr id="13" name="Retângulo 12">
          <a:hlinkClick xmlns:r="http://schemas.openxmlformats.org/officeDocument/2006/relationships" r:id="rId10"/>
          <a:extLst>
            <a:ext uri="{FF2B5EF4-FFF2-40B4-BE49-F238E27FC236}">
              <a16:creationId xmlns:a16="http://schemas.microsoft.com/office/drawing/2014/main" id="{00000000-0008-0000-0500-00000D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5</xdr:col>
      <xdr:colOff>1386413</xdr:colOff>
      <xdr:row>0</xdr:row>
      <xdr:rowOff>0</xdr:rowOff>
    </xdr:from>
    <xdr:to>
      <xdr:col>6</xdr:col>
      <xdr:colOff>920750</xdr:colOff>
      <xdr:row>1</xdr:row>
      <xdr:rowOff>2910</xdr:rowOff>
    </xdr:to>
    <xdr:sp macro="" textlink="">
      <xdr:nvSpPr>
        <xdr:cNvPr id="3" name="Retângulo 2">
          <a:hlinkClick xmlns:r="http://schemas.openxmlformats.org/officeDocument/2006/relationships" r:id="rId1"/>
          <a:extLst>
            <a:ext uri="{FF2B5EF4-FFF2-40B4-BE49-F238E27FC236}">
              <a16:creationId xmlns:a16="http://schemas.microsoft.com/office/drawing/2014/main" id="{00000000-0008-0000-0600-000003000000}"/>
            </a:ext>
          </a:extLst>
        </xdr:cNvPr>
        <xdr:cNvSpPr>
          <a:spLocks/>
        </xdr:cNvSpPr>
      </xdr:nvSpPr>
      <xdr:spPr>
        <a:xfrm>
          <a:off x="6630455" y="0"/>
          <a:ext cx="1116545"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2</xdr:col>
      <xdr:colOff>1142999</xdr:colOff>
      <xdr:row>0</xdr:row>
      <xdr:rowOff>0</xdr:rowOff>
    </xdr:from>
    <xdr:to>
      <xdr:col>3</xdr:col>
      <xdr:colOff>374648</xdr:colOff>
      <xdr:row>1</xdr:row>
      <xdr:rowOff>2910</xdr:rowOff>
    </xdr:to>
    <xdr:sp macro="" textlink="">
      <xdr:nvSpPr>
        <xdr:cNvPr id="5" name="Retângulo 4">
          <a:hlinkClick xmlns:r="http://schemas.openxmlformats.org/officeDocument/2006/relationships" r:id="rId2"/>
          <a:extLst>
            <a:ext uri="{FF2B5EF4-FFF2-40B4-BE49-F238E27FC236}">
              <a16:creationId xmlns:a16="http://schemas.microsoft.com/office/drawing/2014/main" id="{00000000-0008-0000-0600-000005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3</xdr:col>
      <xdr:colOff>254000</xdr:colOff>
      <xdr:row>0</xdr:row>
      <xdr:rowOff>0</xdr:rowOff>
    </xdr:from>
    <xdr:to>
      <xdr:col>3</xdr:col>
      <xdr:colOff>1513416</xdr:colOff>
      <xdr:row>1</xdr:row>
      <xdr:rowOff>2910</xdr:rowOff>
    </xdr:to>
    <xdr:sp macro="" textlink="">
      <xdr:nvSpPr>
        <xdr:cNvPr id="6" name="Retângulo 5">
          <a:hlinkClick xmlns:r="http://schemas.openxmlformats.org/officeDocument/2006/relationships" r:id="rId3"/>
          <a:extLst>
            <a:ext uri="{FF2B5EF4-FFF2-40B4-BE49-F238E27FC236}">
              <a16:creationId xmlns:a16="http://schemas.microsoft.com/office/drawing/2014/main" id="{00000000-0008-0000-0600-000006000000}"/>
            </a:ext>
          </a:extLst>
        </xdr:cNvPr>
        <xdr:cNvSpPr>
          <a:spLocks/>
        </xdr:cNvSpPr>
      </xdr:nvSpPr>
      <xdr:spPr>
        <a:xfrm>
          <a:off x="2333626" y="0"/>
          <a:ext cx="125941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1405465</xdr:colOff>
      <xdr:row>0</xdr:row>
      <xdr:rowOff>0</xdr:rowOff>
    </xdr:from>
    <xdr:to>
      <xdr:col>4</xdr:col>
      <xdr:colOff>989542</xdr:colOff>
      <xdr:row>1</xdr:row>
      <xdr:rowOff>2910</xdr:rowOff>
    </xdr:to>
    <xdr:sp macro="" textlink="">
      <xdr:nvSpPr>
        <xdr:cNvPr id="7" name="Retângulo 6">
          <a:hlinkClick xmlns:r="http://schemas.openxmlformats.org/officeDocument/2006/relationships" r:id="rId4"/>
          <a:extLst>
            <a:ext uri="{FF2B5EF4-FFF2-40B4-BE49-F238E27FC236}">
              <a16:creationId xmlns:a16="http://schemas.microsoft.com/office/drawing/2014/main" id="{00000000-0008-0000-0600-000007000000}"/>
            </a:ext>
          </a:extLst>
        </xdr:cNvPr>
        <xdr:cNvSpPr>
          <a:spLocks/>
        </xdr:cNvSpPr>
      </xdr:nvSpPr>
      <xdr:spPr>
        <a:xfrm>
          <a:off x="3485091" y="0"/>
          <a:ext cx="1166284"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880532</xdr:colOff>
      <xdr:row>0</xdr:row>
      <xdr:rowOff>0</xdr:rowOff>
    </xdr:from>
    <xdr:to>
      <xdr:col>5</xdr:col>
      <xdr:colOff>345014</xdr:colOff>
      <xdr:row>1</xdr:row>
      <xdr:rowOff>2910</xdr:rowOff>
    </xdr:to>
    <xdr:sp macro="" textlink="">
      <xdr:nvSpPr>
        <xdr:cNvPr id="8" name="Retângulo 7">
          <a:hlinkClick xmlns:r="http://schemas.openxmlformats.org/officeDocument/2006/relationships" r:id="rId5"/>
          <a:extLst>
            <a:ext uri="{FF2B5EF4-FFF2-40B4-BE49-F238E27FC236}">
              <a16:creationId xmlns:a16="http://schemas.microsoft.com/office/drawing/2014/main" id="{00000000-0008-0000-0600-000008000000}"/>
            </a:ext>
          </a:extLst>
        </xdr:cNvPr>
        <xdr:cNvSpPr>
          <a:spLocks/>
        </xdr:cNvSpPr>
      </xdr:nvSpPr>
      <xdr:spPr>
        <a:xfrm>
          <a:off x="45317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5</xdr:col>
      <xdr:colOff>345015</xdr:colOff>
      <xdr:row>0</xdr:row>
      <xdr:rowOff>0</xdr:rowOff>
    </xdr:from>
    <xdr:to>
      <xdr:col>5</xdr:col>
      <xdr:colOff>1386414</xdr:colOff>
      <xdr:row>1</xdr:row>
      <xdr:rowOff>2910</xdr:rowOff>
    </xdr:to>
    <xdr:sp macro="" textlink="">
      <xdr:nvSpPr>
        <xdr:cNvPr id="9" name="Retângulo 8">
          <a:hlinkClick xmlns:r="http://schemas.openxmlformats.org/officeDocument/2006/relationships" r:id="rId6"/>
          <a:extLst>
            <a:ext uri="{FF2B5EF4-FFF2-40B4-BE49-F238E27FC236}">
              <a16:creationId xmlns:a16="http://schemas.microsoft.com/office/drawing/2014/main" id="{00000000-0008-0000-0600-000009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twoCellAnchor editAs="absolute">
    <xdr:from>
      <xdr:col>2</xdr:col>
      <xdr:colOff>1333500</xdr:colOff>
      <xdr:row>1</xdr:row>
      <xdr:rowOff>116416</xdr:rowOff>
    </xdr:from>
    <xdr:to>
      <xdr:col>3</xdr:col>
      <xdr:colOff>888996</xdr:colOff>
      <xdr:row>2</xdr:row>
      <xdr:rowOff>34733</xdr:rowOff>
    </xdr:to>
    <xdr:sp macro="" textlink="">
      <xdr:nvSpPr>
        <xdr:cNvPr id="11" name="Retângulo 10">
          <a:extLst>
            <a:ext uri="{FF2B5EF4-FFF2-40B4-BE49-F238E27FC236}">
              <a16:creationId xmlns:a16="http://schemas.microsoft.com/office/drawing/2014/main" id="{7A171440-02EE-43F9-8724-D2A097F5DDB7}"/>
            </a:ext>
          </a:extLst>
        </xdr:cNvPr>
        <xdr:cNvSpPr/>
      </xdr:nvSpPr>
      <xdr:spPr>
        <a:xfrm>
          <a:off x="1598083" y="613833"/>
          <a:ext cx="136524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ANÁLISIS</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3</xdr:col>
      <xdr:colOff>95250</xdr:colOff>
      <xdr:row>2</xdr:row>
      <xdr:rowOff>13567</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100671" y="592667"/>
          <a:ext cx="1365246"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RANKING GENERAL</a:t>
          </a:r>
        </a:p>
      </xdr:txBody>
    </xdr:sp>
    <xdr:clientData/>
  </xdr:twoCellAnchor>
  <xdr:twoCellAnchor editAs="absolute">
    <xdr:from>
      <xdr:col>3</xdr:col>
      <xdr:colOff>105829</xdr:colOff>
      <xdr:row>1</xdr:row>
      <xdr:rowOff>95247</xdr:rowOff>
    </xdr:from>
    <xdr:to>
      <xdr:col>3</xdr:col>
      <xdr:colOff>1682750</xdr:colOff>
      <xdr:row>2</xdr:row>
      <xdr:rowOff>13564</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2476496" y="592664"/>
          <a:ext cx="1576921"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RANKING</a:t>
          </a:r>
          <a:r>
            <a:rPr lang="en-US" sz="1100" b="1" i="0" u="none" strike="noStrike" baseline="0">
              <a:solidFill>
                <a:schemeClr val="bg1"/>
              </a:solidFill>
              <a:latin typeface="Calibri"/>
              <a:cs typeface="Calibri"/>
            </a:rPr>
            <a:t> ESPECÍFICO</a:t>
          </a:r>
          <a:endParaRPr lang="en-US" sz="1100" b="1" i="0" u="none" strike="noStrike">
            <a:solidFill>
              <a:schemeClr val="bg1"/>
            </a:solidFill>
            <a:latin typeface="Calibri"/>
            <a:cs typeface="Calibri"/>
          </a:endParaRPr>
        </a:p>
      </xdr:txBody>
    </xdr:sp>
    <xdr:clientData/>
  </xdr:twoCellAnchor>
  <xdr:twoCellAnchor editAs="absolute">
    <xdr:from>
      <xdr:col>5</xdr:col>
      <xdr:colOff>539747</xdr:colOff>
      <xdr:row>0</xdr:row>
      <xdr:rowOff>0</xdr:rowOff>
    </xdr:from>
    <xdr:to>
      <xdr:col>5</xdr:col>
      <xdr:colOff>1709207</xdr:colOff>
      <xdr:row>1</xdr:row>
      <xdr:rowOff>2910</xdr:rowOff>
    </xdr:to>
    <xdr:sp macro="" textlink="">
      <xdr:nvSpPr>
        <xdr:cNvPr id="12" name="Retângulo 11">
          <a:hlinkClick xmlns:r="http://schemas.openxmlformats.org/officeDocument/2006/relationships" r:id="rId3"/>
          <a:extLst>
            <a:ext uri="{FF2B5EF4-FFF2-40B4-BE49-F238E27FC236}">
              <a16:creationId xmlns:a16="http://schemas.microsoft.com/office/drawing/2014/main" id="{00000000-0008-0000-0700-00000C000000}"/>
            </a:ext>
          </a:extLst>
        </xdr:cNvPr>
        <xdr:cNvSpPr>
          <a:spLocks/>
        </xdr:cNvSpPr>
      </xdr:nvSpPr>
      <xdr:spPr>
        <a:xfrm>
          <a:off x="6619873" y="0"/>
          <a:ext cx="116946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2</xdr:col>
      <xdr:colOff>1142999</xdr:colOff>
      <xdr:row>0</xdr:row>
      <xdr:rowOff>0</xdr:rowOff>
    </xdr:from>
    <xdr:to>
      <xdr:col>3</xdr:col>
      <xdr:colOff>78314</xdr:colOff>
      <xdr:row>1</xdr:row>
      <xdr:rowOff>2910</xdr:rowOff>
    </xdr:to>
    <xdr:sp macro="" textlink="">
      <xdr:nvSpPr>
        <xdr:cNvPr id="14" name="Retângulo 13">
          <a:hlinkClick xmlns:r="http://schemas.openxmlformats.org/officeDocument/2006/relationships" r:id="rId4"/>
          <a:extLst>
            <a:ext uri="{FF2B5EF4-FFF2-40B4-BE49-F238E27FC236}">
              <a16:creationId xmlns:a16="http://schemas.microsoft.com/office/drawing/2014/main" id="{00000000-0008-0000-0700-00000E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2</xdr:col>
      <xdr:colOff>2053166</xdr:colOff>
      <xdr:row>0</xdr:row>
      <xdr:rowOff>0</xdr:rowOff>
    </xdr:from>
    <xdr:to>
      <xdr:col>3</xdr:col>
      <xdr:colOff>1110889</xdr:colOff>
      <xdr:row>1</xdr:row>
      <xdr:rowOff>2910</xdr:rowOff>
    </xdr:to>
    <xdr:sp macro="" textlink="">
      <xdr:nvSpPr>
        <xdr:cNvPr id="15" name="Retângulo 14">
          <a:hlinkClick xmlns:r="http://schemas.openxmlformats.org/officeDocument/2006/relationships" r:id="rId5"/>
          <a:extLst>
            <a:ext uri="{FF2B5EF4-FFF2-40B4-BE49-F238E27FC236}">
              <a16:creationId xmlns:a16="http://schemas.microsoft.com/office/drawing/2014/main" id="{00000000-0008-0000-0700-00000F000000}"/>
            </a:ext>
          </a:extLst>
        </xdr:cNvPr>
        <xdr:cNvSpPr>
          <a:spLocks/>
        </xdr:cNvSpPr>
      </xdr:nvSpPr>
      <xdr:spPr>
        <a:xfrm>
          <a:off x="2323042" y="0"/>
          <a:ext cx="1163806"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994834</xdr:colOff>
      <xdr:row>0</xdr:row>
      <xdr:rowOff>0</xdr:rowOff>
    </xdr:from>
    <xdr:to>
      <xdr:col>4</xdr:col>
      <xdr:colOff>391585</xdr:colOff>
      <xdr:row>1</xdr:row>
      <xdr:rowOff>2910</xdr:rowOff>
    </xdr:to>
    <xdr:sp macro="" textlink="">
      <xdr:nvSpPr>
        <xdr:cNvPr id="16" name="Retângulo 15">
          <a:hlinkClick xmlns:r="http://schemas.openxmlformats.org/officeDocument/2006/relationships" r:id="rId6"/>
          <a:extLst>
            <a:ext uri="{FF2B5EF4-FFF2-40B4-BE49-F238E27FC236}">
              <a16:creationId xmlns:a16="http://schemas.microsoft.com/office/drawing/2014/main" id="{00000000-0008-0000-0700-000010000000}"/>
            </a:ext>
          </a:extLst>
        </xdr:cNvPr>
        <xdr:cNvSpPr>
          <a:spLocks/>
        </xdr:cNvSpPr>
      </xdr:nvSpPr>
      <xdr:spPr>
        <a:xfrm>
          <a:off x="3370793" y="0"/>
          <a:ext cx="1195918"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4</xdr:col>
      <xdr:colOff>361949</xdr:colOff>
      <xdr:row>0</xdr:row>
      <xdr:rowOff>0</xdr:rowOff>
    </xdr:from>
    <xdr:to>
      <xdr:col>4</xdr:col>
      <xdr:colOff>1403348</xdr:colOff>
      <xdr:row>1</xdr:row>
      <xdr:rowOff>2910</xdr:rowOff>
    </xdr:to>
    <xdr:sp macro="" textlink="">
      <xdr:nvSpPr>
        <xdr:cNvPr id="17" name="Retângulo 16">
          <a:hlinkClick xmlns:r="http://schemas.openxmlformats.org/officeDocument/2006/relationships" r:id="rId1"/>
          <a:extLst>
            <a:ext uri="{FF2B5EF4-FFF2-40B4-BE49-F238E27FC236}">
              <a16:creationId xmlns:a16="http://schemas.microsoft.com/office/drawing/2014/main" id="{00000000-0008-0000-0700-000011000000}"/>
            </a:ext>
          </a:extLst>
        </xdr:cNvPr>
        <xdr:cNvSpPr>
          <a:spLocks/>
        </xdr:cNvSpPr>
      </xdr:nvSpPr>
      <xdr:spPr>
        <a:xfrm>
          <a:off x="4531782"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1403349</xdr:colOff>
      <xdr:row>0</xdr:row>
      <xdr:rowOff>0</xdr:rowOff>
    </xdr:from>
    <xdr:to>
      <xdr:col>5</xdr:col>
      <xdr:colOff>539748</xdr:colOff>
      <xdr:row>1</xdr:row>
      <xdr:rowOff>2910</xdr:rowOff>
    </xdr:to>
    <xdr:sp macro="" textlink="">
      <xdr:nvSpPr>
        <xdr:cNvPr id="18" name="Retângulo 17">
          <a:hlinkClick xmlns:r="http://schemas.openxmlformats.org/officeDocument/2006/relationships" r:id="rId7"/>
          <a:extLst>
            <a:ext uri="{FF2B5EF4-FFF2-40B4-BE49-F238E27FC236}">
              <a16:creationId xmlns:a16="http://schemas.microsoft.com/office/drawing/2014/main" id="{00000000-0008-0000-0700-000012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2</xdr:col>
      <xdr:colOff>836088</xdr:colOff>
      <xdr:row>1</xdr:row>
      <xdr:rowOff>95250</xdr:rowOff>
    </xdr:from>
    <xdr:to>
      <xdr:col>2</xdr:col>
      <xdr:colOff>2201334</xdr:colOff>
      <xdr:row>2</xdr:row>
      <xdr:rowOff>13567</xdr:rowOff>
    </xdr:to>
    <xdr:sp macro="" textlink="">
      <xdr:nvSpPr>
        <xdr:cNvPr id="2" name="Retângulo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02788" y="590550"/>
          <a:ext cx="1364187" cy="29931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bg1"/>
              </a:solidFill>
              <a:latin typeface="Calibri"/>
              <a:cs typeface="Calibri"/>
            </a:rPr>
            <a:t>RANKING GENERAL</a:t>
          </a:r>
        </a:p>
      </xdr:txBody>
    </xdr:sp>
    <xdr:clientData/>
  </xdr:twoCellAnchor>
  <xdr:twoCellAnchor editAs="absolute">
    <xdr:from>
      <xdr:col>2</xdr:col>
      <xdr:colOff>2211913</xdr:colOff>
      <xdr:row>1</xdr:row>
      <xdr:rowOff>95247</xdr:rowOff>
    </xdr:from>
    <xdr:to>
      <xdr:col>3</xdr:col>
      <xdr:colOff>1143000</xdr:colOff>
      <xdr:row>2</xdr:row>
      <xdr:rowOff>13564</xdr:rowOff>
    </xdr:to>
    <xdr:sp macro="" textlink="">
      <xdr:nvSpPr>
        <xdr:cNvPr id="3" name="Retângul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2477554" y="590547"/>
          <a:ext cx="1576921" cy="29931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tx1">
                  <a:lumMod val="75000"/>
                  <a:lumOff val="25000"/>
                </a:schemeClr>
              </a:solidFill>
              <a:latin typeface="Calibri"/>
              <a:cs typeface="Calibri"/>
            </a:rPr>
            <a:t>RANKING</a:t>
          </a:r>
          <a:r>
            <a:rPr lang="en-US" sz="1100" b="1" i="0" u="none" strike="noStrike" baseline="0">
              <a:solidFill>
                <a:schemeClr val="tx1">
                  <a:lumMod val="75000"/>
                  <a:lumOff val="25000"/>
                </a:schemeClr>
              </a:solidFill>
              <a:latin typeface="Calibri"/>
              <a:cs typeface="Calibri"/>
            </a:rPr>
            <a:t> ESPECÍFICO</a:t>
          </a:r>
          <a:endParaRPr lang="en-US" sz="1100" b="1" i="0" u="none" strike="noStrike">
            <a:solidFill>
              <a:schemeClr val="tx1">
                <a:lumMod val="75000"/>
                <a:lumOff val="25000"/>
              </a:schemeClr>
            </a:solidFill>
            <a:latin typeface="Calibri"/>
            <a:cs typeface="Calibri"/>
          </a:endParaRPr>
        </a:p>
      </xdr:txBody>
    </xdr:sp>
    <xdr:clientData/>
  </xdr:twoCellAnchor>
  <xdr:twoCellAnchor editAs="absolute">
    <xdr:from>
      <xdr:col>4</xdr:col>
      <xdr:colOff>1968496</xdr:colOff>
      <xdr:row>0</xdr:row>
      <xdr:rowOff>0</xdr:rowOff>
    </xdr:from>
    <xdr:to>
      <xdr:col>5</xdr:col>
      <xdr:colOff>978958</xdr:colOff>
      <xdr:row>1</xdr:row>
      <xdr:rowOff>2910</xdr:rowOff>
    </xdr:to>
    <xdr:sp macro="" textlink="">
      <xdr:nvSpPr>
        <xdr:cNvPr id="4" name="Retângulo 3">
          <a:hlinkClick xmlns:r="http://schemas.openxmlformats.org/officeDocument/2006/relationships" r:id="rId3"/>
          <a:extLst>
            <a:ext uri="{FF2B5EF4-FFF2-40B4-BE49-F238E27FC236}">
              <a16:creationId xmlns:a16="http://schemas.microsoft.com/office/drawing/2014/main" id="{00000000-0008-0000-0800-000004000000}"/>
            </a:ext>
          </a:extLst>
        </xdr:cNvPr>
        <xdr:cNvSpPr>
          <a:spLocks/>
        </xdr:cNvSpPr>
      </xdr:nvSpPr>
      <xdr:spPr>
        <a:xfrm>
          <a:off x="6619872" y="0"/>
          <a:ext cx="113241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pt-BR" sz="1100" b="1" i="0">
              <a:solidFill>
                <a:schemeClr val="lt1"/>
              </a:solidFill>
              <a:effectLst/>
              <a:latin typeface="+mn-lt"/>
              <a:ea typeface="+mn-ea"/>
              <a:cs typeface="+mn-cs"/>
            </a:rPr>
            <a:t>INFORME PARA IMPRESIÓN</a:t>
          </a:r>
          <a:endParaRPr lang="pt-BR" sz="1100" b="1">
            <a:solidFill>
              <a:schemeClr val="lt1"/>
            </a:solidFill>
            <a:latin typeface="+mn-lt"/>
            <a:ea typeface="+mn-ea"/>
            <a:cs typeface="+mn-cs"/>
          </a:endParaRPr>
        </a:p>
      </xdr:txBody>
    </xdr:sp>
    <xdr:clientData/>
  </xdr:twoCellAnchor>
  <xdr:twoCellAnchor editAs="absolute">
    <xdr:from>
      <xdr:col>2</xdr:col>
      <xdr:colOff>1142999</xdr:colOff>
      <xdr:row>0</xdr:row>
      <xdr:rowOff>0</xdr:rowOff>
    </xdr:from>
    <xdr:to>
      <xdr:col>2</xdr:col>
      <xdr:colOff>2184398</xdr:colOff>
      <xdr:row>1</xdr:row>
      <xdr:rowOff>2910</xdr:rowOff>
    </xdr:to>
    <xdr:sp macro="" textlink="">
      <xdr:nvSpPr>
        <xdr:cNvPr id="6" name="Retângulo 5">
          <a:hlinkClick xmlns:r="http://schemas.openxmlformats.org/officeDocument/2006/relationships" r:id="rId4"/>
          <a:extLst>
            <a:ext uri="{FF2B5EF4-FFF2-40B4-BE49-F238E27FC236}">
              <a16:creationId xmlns:a16="http://schemas.microsoft.com/office/drawing/2014/main" id="{00000000-0008-0000-0800-000006000000}"/>
            </a:ext>
          </a:extLst>
        </xdr:cNvPr>
        <xdr:cNvSpPr>
          <a:spLocks/>
        </xdr:cNvSpPr>
      </xdr:nvSpPr>
      <xdr:spPr>
        <a:xfrm>
          <a:off x="14075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PREGUNTAS Y RESPUESTAS</a:t>
          </a:r>
        </a:p>
      </xdr:txBody>
    </xdr:sp>
    <xdr:clientData/>
  </xdr:twoCellAnchor>
  <xdr:twoCellAnchor editAs="absolute">
    <xdr:from>
      <xdr:col>2</xdr:col>
      <xdr:colOff>2032001</xdr:colOff>
      <xdr:row>0</xdr:row>
      <xdr:rowOff>0</xdr:rowOff>
    </xdr:from>
    <xdr:to>
      <xdr:col>3</xdr:col>
      <xdr:colOff>592308</xdr:colOff>
      <xdr:row>1</xdr:row>
      <xdr:rowOff>2910</xdr:rowOff>
    </xdr:to>
    <xdr:sp macro="" textlink="">
      <xdr:nvSpPr>
        <xdr:cNvPr id="7" name="Retângulo 6">
          <a:hlinkClick xmlns:r="http://schemas.openxmlformats.org/officeDocument/2006/relationships" r:id="rId5"/>
          <a:extLst>
            <a:ext uri="{FF2B5EF4-FFF2-40B4-BE49-F238E27FC236}">
              <a16:creationId xmlns:a16="http://schemas.microsoft.com/office/drawing/2014/main" id="{00000000-0008-0000-0800-000007000000}"/>
            </a:ext>
          </a:extLst>
        </xdr:cNvPr>
        <xdr:cNvSpPr>
          <a:spLocks/>
        </xdr:cNvSpPr>
      </xdr:nvSpPr>
      <xdr:spPr>
        <a:xfrm>
          <a:off x="2301877" y="0"/>
          <a:ext cx="1206140"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LA SITUACIÓN</a:t>
          </a:r>
          <a:endParaRPr lang="pt-BR" sz="1100" b="1">
            <a:solidFill>
              <a:schemeClr val="bg1"/>
            </a:solidFill>
          </a:endParaRPr>
        </a:p>
      </xdr:txBody>
    </xdr:sp>
    <xdr:clientData/>
  </xdr:twoCellAnchor>
  <xdr:twoCellAnchor editAs="absolute">
    <xdr:from>
      <xdr:col>3</xdr:col>
      <xdr:colOff>486833</xdr:colOff>
      <xdr:row>0</xdr:row>
      <xdr:rowOff>0</xdr:rowOff>
    </xdr:from>
    <xdr:to>
      <xdr:col>3</xdr:col>
      <xdr:colOff>1693332</xdr:colOff>
      <xdr:row>1</xdr:row>
      <xdr:rowOff>2910</xdr:rowOff>
    </xdr:to>
    <xdr:sp macro="" textlink="">
      <xdr:nvSpPr>
        <xdr:cNvPr id="8" name="Retângulo 7">
          <a:hlinkClick xmlns:r="http://schemas.openxmlformats.org/officeDocument/2006/relationships" r:id="rId6"/>
          <a:extLst>
            <a:ext uri="{FF2B5EF4-FFF2-40B4-BE49-F238E27FC236}">
              <a16:creationId xmlns:a16="http://schemas.microsoft.com/office/drawing/2014/main" id="{00000000-0008-0000-0800-000008000000}"/>
            </a:ext>
          </a:extLst>
        </xdr:cNvPr>
        <xdr:cNvSpPr>
          <a:spLocks/>
        </xdr:cNvSpPr>
      </xdr:nvSpPr>
      <xdr:spPr>
        <a:xfrm>
          <a:off x="3402542" y="0"/>
          <a:ext cx="12064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EVALUACIÓN DE EXPECTATIVAS</a:t>
          </a:r>
          <a:endParaRPr lang="pt-BR" sz="1100" b="1"/>
        </a:p>
      </xdr:txBody>
    </xdr:sp>
    <xdr:clientData/>
  </xdr:twoCellAnchor>
  <xdr:twoCellAnchor editAs="absolute">
    <xdr:from>
      <xdr:col>3</xdr:col>
      <xdr:colOff>1621365</xdr:colOff>
      <xdr:row>0</xdr:row>
      <xdr:rowOff>0</xdr:rowOff>
    </xdr:from>
    <xdr:to>
      <xdr:col>4</xdr:col>
      <xdr:colOff>927098</xdr:colOff>
      <xdr:row>1</xdr:row>
      <xdr:rowOff>2910</xdr:rowOff>
    </xdr:to>
    <xdr:sp macro="" textlink="">
      <xdr:nvSpPr>
        <xdr:cNvPr id="9" name="Retângulo 8">
          <a:hlinkClick xmlns:r="http://schemas.openxmlformats.org/officeDocument/2006/relationships" r:id="rId1"/>
          <a:extLst>
            <a:ext uri="{FF2B5EF4-FFF2-40B4-BE49-F238E27FC236}">
              <a16:creationId xmlns:a16="http://schemas.microsoft.com/office/drawing/2014/main" id="{00000000-0008-0000-0800-000009000000}"/>
            </a:ext>
          </a:extLst>
        </xdr:cNvPr>
        <xdr:cNvSpPr>
          <a:spLocks/>
        </xdr:cNvSpPr>
      </xdr:nvSpPr>
      <xdr:spPr>
        <a:xfrm>
          <a:off x="4531782" y="0"/>
          <a:ext cx="1041399" cy="500327"/>
        </a:xfrm>
        <a:prstGeom prst="rect">
          <a:avLst/>
        </a:prstGeom>
        <a:solidFill>
          <a:srgbClr val="6699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INFORMES</a:t>
          </a:r>
          <a:endParaRPr lang="pt-BR" sz="1100" b="1"/>
        </a:p>
      </xdr:txBody>
    </xdr:sp>
    <xdr:clientData/>
  </xdr:twoCellAnchor>
  <xdr:twoCellAnchor editAs="absolute">
    <xdr:from>
      <xdr:col>4</xdr:col>
      <xdr:colOff>927099</xdr:colOff>
      <xdr:row>0</xdr:row>
      <xdr:rowOff>0</xdr:rowOff>
    </xdr:from>
    <xdr:to>
      <xdr:col>4</xdr:col>
      <xdr:colOff>1968498</xdr:colOff>
      <xdr:row>1</xdr:row>
      <xdr:rowOff>2910</xdr:rowOff>
    </xdr:to>
    <xdr:sp macro="" textlink="">
      <xdr:nvSpPr>
        <xdr:cNvPr id="10" name="Retângulo 9">
          <a:hlinkClick xmlns:r="http://schemas.openxmlformats.org/officeDocument/2006/relationships" r:id="rId7"/>
          <a:extLst>
            <a:ext uri="{FF2B5EF4-FFF2-40B4-BE49-F238E27FC236}">
              <a16:creationId xmlns:a16="http://schemas.microsoft.com/office/drawing/2014/main" id="{00000000-0008-0000-0800-00000A000000}"/>
            </a:ext>
          </a:extLst>
        </xdr:cNvPr>
        <xdr:cNvSpPr>
          <a:spLocks/>
        </xdr:cNvSpPr>
      </xdr:nvSpPr>
      <xdr:spPr>
        <a:xfrm>
          <a:off x="5573182" y="0"/>
          <a:ext cx="1041399" cy="500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i="0">
              <a:solidFill>
                <a:schemeClr val="lt1"/>
              </a:solidFill>
              <a:effectLst/>
              <a:latin typeface="+mn-lt"/>
              <a:ea typeface="+mn-ea"/>
              <a:cs typeface="+mn-cs"/>
            </a:rPr>
            <a:t>DASHBOARD</a:t>
          </a:r>
          <a:endParaRPr lang="pt-BR"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O767"/>
  <sheetViews>
    <sheetView showGridLines="0" zoomScaleNormal="70" zoomScalePageLayoutView="80" workbookViewId="0">
      <pane ySplit="4" topLeftCell="A5" activePane="bottomLeft" state="frozen"/>
      <selection activeCell="D24" sqref="D24"/>
      <selection pane="bottomLeft" activeCell="E5" sqref="E5:E8"/>
    </sheetView>
  </sheetViews>
  <sheetFormatPr defaultColWidth="11" defaultRowHeight="14.4" x14ac:dyDescent="0.3"/>
  <cols>
    <col min="1" max="1" width="2.09765625" style="7" customWidth="1"/>
    <col min="2" max="2" width="1.3984375" style="7" customWidth="1"/>
    <col min="3" max="3" width="12.8984375" style="7" customWidth="1"/>
    <col min="4" max="4" width="16.8984375" style="7" customWidth="1"/>
    <col min="5" max="5" width="25.69921875" style="11" customWidth="1"/>
    <col min="6" max="6" width="37.5" style="7" customWidth="1"/>
    <col min="7" max="7" width="82.69921875" style="7" customWidth="1"/>
    <col min="8" max="8" width="10.69921875" style="6" customWidth="1"/>
    <col min="9" max="10" width="10.69921875" style="16" customWidth="1"/>
    <col min="11" max="11" width="15.19921875" style="16" bestFit="1" customWidth="1"/>
    <col min="12" max="12" width="1.8984375" style="16" bestFit="1" customWidth="1"/>
    <col min="13" max="22" width="10.69921875" style="16" customWidth="1"/>
    <col min="23" max="93" width="11" style="16"/>
    <col min="94" max="16384" width="11" style="7"/>
  </cols>
  <sheetData>
    <row r="1" spans="2:93" s="2" customFormat="1" ht="39" customHeight="1" x14ac:dyDescent="0.3">
      <c r="D1" s="3"/>
      <c r="E1" s="8"/>
      <c r="H1" s="74"/>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row>
    <row r="2" spans="2:93" s="5" customFormat="1" ht="30" customHeight="1" x14ac:dyDescent="0.3">
      <c r="C2" s="4"/>
      <c r="D2" s="4"/>
      <c r="E2" s="9"/>
      <c r="F2" s="4"/>
      <c r="G2" s="4"/>
      <c r="H2" s="4"/>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row>
    <row r="3" spans="2:93" ht="15" customHeight="1" thickBot="1" x14ac:dyDescent="0.35">
      <c r="C3" s="6"/>
      <c r="D3" s="6"/>
      <c r="E3" s="10"/>
      <c r="F3" s="6"/>
      <c r="G3" s="6"/>
    </row>
    <row r="4" spans="2:93" ht="30" customHeight="1" thickTop="1" x14ac:dyDescent="0.3">
      <c r="C4" s="12" t="s">
        <v>407</v>
      </c>
      <c r="D4" s="12" t="s">
        <v>214</v>
      </c>
      <c r="E4" s="12" t="s">
        <v>215</v>
      </c>
      <c r="F4" s="12" t="s">
        <v>216</v>
      </c>
      <c r="G4" s="12" t="s">
        <v>483</v>
      </c>
      <c r="P4" s="73" t="s">
        <v>82</v>
      </c>
      <c r="Q4" s="73" t="s">
        <v>83</v>
      </c>
      <c r="R4" s="73" t="s">
        <v>84</v>
      </c>
      <c r="S4" s="73" t="s">
        <v>0</v>
      </c>
      <c r="T4" s="73" t="s">
        <v>1</v>
      </c>
      <c r="U4" s="72" t="s">
        <v>2</v>
      </c>
      <c r="V4" s="72" t="s">
        <v>80</v>
      </c>
      <c r="W4" s="72" t="s">
        <v>85</v>
      </c>
      <c r="Y4" s="72" t="s">
        <v>86</v>
      </c>
      <c r="Z4" s="72" t="s">
        <v>87</v>
      </c>
      <c r="AA4" s="72" t="s">
        <v>88</v>
      </c>
      <c r="AB4" s="72" t="s">
        <v>90</v>
      </c>
      <c r="AC4" s="72" t="s">
        <v>1</v>
      </c>
      <c r="AD4" s="72" t="s">
        <v>2</v>
      </c>
      <c r="AE4" s="72" t="s">
        <v>80</v>
      </c>
      <c r="AF4" s="72" t="s">
        <v>85</v>
      </c>
    </row>
    <row r="5" spans="2:93" ht="48.75" customHeight="1" x14ac:dyDescent="0.3">
      <c r="B5" s="16" t="str">
        <f>UPPER(C5)</f>
        <v>ESTRATEGIA</v>
      </c>
      <c r="C5" s="243" t="s">
        <v>154</v>
      </c>
      <c r="D5" s="251" t="s">
        <v>281</v>
      </c>
      <c r="E5" s="246" t="s">
        <v>137</v>
      </c>
      <c r="F5" s="109" t="s">
        <v>158</v>
      </c>
      <c r="G5" s="110" t="s">
        <v>482</v>
      </c>
      <c r="H5" s="6">
        <v>1</v>
      </c>
      <c r="K5" s="88" t="s">
        <v>56</v>
      </c>
      <c r="L5" s="88">
        <v>4</v>
      </c>
      <c r="O5" s="16">
        <v>1E-4</v>
      </c>
      <c r="P5" s="16">
        <f>IFERROR((Ava_1!K5/100)+O5+Ava_1!J5,0)</f>
        <v>1.0301</v>
      </c>
      <c r="Q5" s="16">
        <f>IFERROR(O5+Ava_1!J5-(Ava_1!K5/100),0)</f>
        <v>0.97009999999999996</v>
      </c>
      <c r="R5" s="75" t="str">
        <f>E5</f>
        <v>¿La empresa cuenta con directrices estratégicas claras y comprendidas en toda la organización?</v>
      </c>
      <c r="S5" s="75" t="str">
        <f>$C$5</f>
        <v>Estrategia</v>
      </c>
      <c r="T5" s="75" t="str">
        <f>$D$5</f>
        <v>Estrategia a Corto Plazo</v>
      </c>
      <c r="U5" s="75" t="str">
        <f>Ava_1!F5</f>
        <v>Dibuje el modelo de negocio de su empresa. Una buena alternativa es utilizar el modelo canvas, que le ayudará de manera práctica en la creación de un modelo de negocios.</v>
      </c>
      <c r="V5" s="75" t="str">
        <f>Ava_1!G5</f>
        <v>Importante</v>
      </c>
      <c r="W5" s="76">
        <f>Ava_1!J5/4</f>
        <v>0.25</v>
      </c>
      <c r="Y5" s="16">
        <v>1</v>
      </c>
      <c r="Z5" s="16">
        <f>LARGE($P$5:$P$76,Y5)</f>
        <v>4.0366</v>
      </c>
      <c r="AA5" s="16" t="str">
        <f>VLOOKUP($Z5,$P$5:$W$76,3,FALSE)</f>
        <v>¿Cómo es elaborado el plan de desarrollo de los empleados?</v>
      </c>
      <c r="AB5" s="16" t="str">
        <f>VLOOKUP($Z5,$P$5:$W$76,4,FALSE)</f>
        <v>Gestión de Personas (GP)</v>
      </c>
      <c r="AC5" s="16" t="str">
        <f>VLOOKUP($Z5,$P$5:$W$76,5,FALSE)</f>
        <v>Entrenamiento y desarrollo</v>
      </c>
      <c r="AD5" s="16" t="str">
        <f>VLOOKUP($Z5,$P$5:$W$76,6,FALSE)</f>
        <v>¡Felicitaciones! ¡Usted ya tiene el nivel máximo en esa cuestión!</v>
      </c>
      <c r="AE5" s="16" t="str">
        <f>VLOOKUP($Z5,$P$5:$W$76,7,FALSE)</f>
        <v>Importante</v>
      </c>
      <c r="AF5" s="76">
        <f>VLOOKUP($Z5,$P$5:$W$76,8,FALSE)</f>
        <v>1</v>
      </c>
    </row>
    <row r="6" spans="2:93" ht="48.75" customHeight="1" x14ac:dyDescent="0.3">
      <c r="B6" s="16"/>
      <c r="C6" s="244"/>
      <c r="D6" s="239"/>
      <c r="E6" s="247"/>
      <c r="F6" s="111" t="s">
        <v>136</v>
      </c>
      <c r="G6" s="112" t="s">
        <v>484</v>
      </c>
      <c r="H6" s="6">
        <v>2</v>
      </c>
      <c r="K6" s="88" t="s">
        <v>64</v>
      </c>
      <c r="L6" s="88">
        <v>3</v>
      </c>
      <c r="O6" s="16">
        <v>2.0000000000000001E-4</v>
      </c>
      <c r="P6" s="16">
        <f>IFERROR((Ava_1!K6/100)+O6+Ava_1!J6,0)</f>
        <v>2.0301999999999998</v>
      </c>
      <c r="Q6" s="16">
        <f>IFERROR(O6+Ava_1!J6-(Ava_1!K6/100),0)</f>
        <v>1.9702</v>
      </c>
      <c r="R6" s="75" t="str">
        <f>E9</f>
        <v>¿Cómo la empresa lleva a cabo su planificación estratégica?</v>
      </c>
      <c r="S6" s="75" t="str">
        <f t="shared" ref="S6:S20" si="0">$C$5</f>
        <v>Estrategia</v>
      </c>
      <c r="T6" s="75" t="str">
        <f t="shared" ref="T6:T8" si="1">$D$5</f>
        <v>Estrategia a Corto Plazo</v>
      </c>
      <c r="U6" s="75" t="str">
        <f>Ava_1!F6</f>
        <v>Busque realizar la planificación estratégica formalmente y con una frecuencia definida, para así poder revisar la realineación de los objetivos y metas.</v>
      </c>
      <c r="V6" s="75" t="str">
        <f>Ava_1!G6</f>
        <v>Importante</v>
      </c>
      <c r="W6" s="76">
        <f>Ava_1!J6/4</f>
        <v>0.5</v>
      </c>
      <c r="Y6" s="16">
        <v>2</v>
      </c>
      <c r="Z6" s="16">
        <f t="shared" ref="Z6:Z9" si="2">LARGE($P$5:$P$76,Y6)</f>
        <v>4.0362999999999998</v>
      </c>
      <c r="AA6" s="16" t="str">
        <f t="shared" ref="AA6:AA9" si="3">VLOOKUP($Z6,$P$5:$W$76,3,FALSE)</f>
        <v>¿Qué tipo de empleado contrata la empresa?</v>
      </c>
      <c r="AB6" s="16" t="str">
        <f t="shared" ref="AB6:AB9" si="4">VLOOKUP($Z6,$P$5:$W$76,4,FALSE)</f>
        <v>Gestión de Personas (GP)</v>
      </c>
      <c r="AC6" s="16" t="str">
        <f t="shared" ref="AC6:AC9" si="5">VLOOKUP($Z6,$P$5:$W$76,5,FALSE)</f>
        <v>Reclutamiento y selección</v>
      </c>
      <c r="AD6" s="16" t="str">
        <f t="shared" ref="AD6:AD9" si="6">VLOOKUP($Z6,$P$5:$W$76,6,FALSE)</f>
        <v>¡Felicitaciones! ¡Usted ya tiene el nivel máximo en esa cuestión!</v>
      </c>
      <c r="AE6" s="16" t="str">
        <f t="shared" ref="AE6:AE9" si="7">VLOOKUP($Z6,$P$5:$W$76,7,FALSE)</f>
        <v>Importante</v>
      </c>
      <c r="AF6" s="76">
        <f t="shared" ref="AF6:AF9" si="8">VLOOKUP($Z6,$P$5:$W$76,8,FALSE)</f>
        <v>1</v>
      </c>
    </row>
    <row r="7" spans="2:93" ht="48.75" customHeight="1" x14ac:dyDescent="0.3">
      <c r="B7" s="16"/>
      <c r="C7" s="244"/>
      <c r="D7" s="239"/>
      <c r="E7" s="247"/>
      <c r="F7" s="92" t="s">
        <v>481</v>
      </c>
      <c r="G7" s="112" t="s">
        <v>485</v>
      </c>
      <c r="H7" s="6">
        <v>3</v>
      </c>
      <c r="K7" s="88" t="s">
        <v>124</v>
      </c>
      <c r="L7" s="88">
        <v>2</v>
      </c>
      <c r="O7" s="16">
        <v>2.9999999999999997E-4</v>
      </c>
      <c r="P7" s="16">
        <f>IFERROR((Ava_1!K7/100)+O7+Ava_1!J7,0)</f>
        <v>3.0303</v>
      </c>
      <c r="Q7" s="16">
        <f>IFERROR(O7+Ava_1!J7-(Ava_1!K7/100),0)</f>
        <v>2.9703000000000004</v>
      </c>
      <c r="R7" s="75" t="str">
        <f>E13</f>
        <v>¿La empresa utiliza métodos de análisis de información para formular sus estrategias?</v>
      </c>
      <c r="S7" s="75" t="str">
        <f t="shared" si="0"/>
        <v>Estrategia</v>
      </c>
      <c r="T7" s="75" t="str">
        <f t="shared" si="1"/>
        <v>Estrategia a Corto Plazo</v>
      </c>
      <c r="U7" s="75" t="str">
        <f>Ava_1!F7</f>
        <v>Envuelva a los empleados en el desarrollo de análisis internos y externos.</v>
      </c>
      <c r="V7" s="75" t="str">
        <f>Ava_1!G7</f>
        <v>Importante</v>
      </c>
      <c r="W7" s="76">
        <f>Ava_1!J7/4</f>
        <v>0.75</v>
      </c>
      <c r="Y7" s="16">
        <v>3</v>
      </c>
      <c r="Z7" s="16">
        <f t="shared" si="2"/>
        <v>4.0316000000000001</v>
      </c>
      <c r="AA7" s="16" t="str">
        <f t="shared" si="3"/>
        <v>¿Hay barreras de entrada en el segmento de negocio?</v>
      </c>
      <c r="AB7" s="16" t="str">
        <f t="shared" si="4"/>
        <v>Estrategia</v>
      </c>
      <c r="AC7" s="16" t="str">
        <f t="shared" si="5"/>
        <v>Análisis Ambiental</v>
      </c>
      <c r="AD7" s="16" t="str">
        <f t="shared" si="6"/>
        <v>¡Felicitaciones! ¡Usted ya tiene el nivel máximo en esa cuestión!</v>
      </c>
      <c r="AE7" s="16" t="str">
        <f t="shared" si="7"/>
        <v>Importante</v>
      </c>
      <c r="AF7" s="76">
        <f t="shared" si="8"/>
        <v>1</v>
      </c>
    </row>
    <row r="8" spans="2:93" ht="48.75" customHeight="1" x14ac:dyDescent="0.3">
      <c r="B8" s="16"/>
      <c r="C8" s="244"/>
      <c r="D8" s="239"/>
      <c r="E8" s="248"/>
      <c r="F8" s="113" t="s">
        <v>147</v>
      </c>
      <c r="G8" s="114" t="s">
        <v>486</v>
      </c>
      <c r="H8" s="6">
        <v>4</v>
      </c>
      <c r="K8" s="88" t="s">
        <v>66</v>
      </c>
      <c r="L8" s="88">
        <v>1</v>
      </c>
      <c r="O8" s="16">
        <v>4.0000000000000002E-4</v>
      </c>
      <c r="P8" s="16">
        <f>IFERROR((Ava_1!K8/100)+O8+Ava_1!J8,0)</f>
        <v>2.0304000000000002</v>
      </c>
      <c r="Q8" s="16">
        <f>IFERROR(O8+Ava_1!J8-(Ava_1!K8/100),0)</f>
        <v>1.9703999999999999</v>
      </c>
      <c r="R8" s="75" t="str">
        <f>E17</f>
        <v>¿La empresa monitorea los resultados y tiene objetivos estratégicos para el corto plazo?</v>
      </c>
      <c r="S8" s="75" t="str">
        <f t="shared" si="0"/>
        <v>Estrategia</v>
      </c>
      <c r="T8" s="75" t="str">
        <f t="shared" si="1"/>
        <v>Estrategia a Corto Plazo</v>
      </c>
      <c r="U8" s="75" t="str">
        <f>Ava_1!F8</f>
        <v>Con el acompañamiento de los resultados de su empresa, usted estará listo para lograr identificar las fortalezas y debilidades de su negocio. Por lo tanto, se podrá, con más precisión, tomar acciones para aumentar las cosas buenas y reducir el impacto de las cosas malas.</v>
      </c>
      <c r="V8" s="75" t="str">
        <f>Ava_1!G8</f>
        <v>Importante</v>
      </c>
      <c r="W8" s="76">
        <f>Ava_1!J8/4</f>
        <v>0.5</v>
      </c>
      <c r="Y8" s="16">
        <v>4</v>
      </c>
      <c r="Z8" s="16">
        <f t="shared" si="2"/>
        <v>4.0315000000000003</v>
      </c>
      <c r="AA8" s="16" t="str">
        <f t="shared" si="3"/>
        <v>¿La empresa tiene una buena relación con los clientes?</v>
      </c>
      <c r="AB8" s="16" t="str">
        <f t="shared" si="4"/>
        <v>Estrategia</v>
      </c>
      <c r="AC8" s="16" t="str">
        <f t="shared" si="5"/>
        <v>Análisis Ambiental</v>
      </c>
      <c r="AD8" s="16" t="str">
        <f t="shared" si="6"/>
        <v>¡Felicitaciones! ¡Usted ya tiene el nivel máximo en esa cuestión!</v>
      </c>
      <c r="AE8" s="16" t="str">
        <f t="shared" si="7"/>
        <v>Importante</v>
      </c>
      <c r="AF8" s="76">
        <f t="shared" si="8"/>
        <v>1</v>
      </c>
    </row>
    <row r="9" spans="2:93" ht="48.75" customHeight="1" x14ac:dyDescent="0.3">
      <c r="B9" s="16"/>
      <c r="C9" s="244"/>
      <c r="D9" s="239"/>
      <c r="E9" s="249" t="s">
        <v>138</v>
      </c>
      <c r="F9" s="115" t="s">
        <v>146</v>
      </c>
      <c r="G9" s="116" t="s">
        <v>139</v>
      </c>
      <c r="H9" s="6">
        <v>1</v>
      </c>
      <c r="O9" s="16">
        <v>5.0000000000000001E-4</v>
      </c>
      <c r="P9" s="16">
        <f>IFERROR((Ava_1!K9/100)+O9+Ava_1!J9,0)</f>
        <v>4.0305</v>
      </c>
      <c r="Q9" s="16">
        <f>IFERROR(O9+Ava_1!J9-(Ava_1!K9/100),0)</f>
        <v>3.9704999999999999</v>
      </c>
      <c r="R9" s="75" t="str">
        <f>E21</f>
        <v>¿La compañía busca nuevos segmentos de clientes?</v>
      </c>
      <c r="S9" s="75" t="str">
        <f t="shared" si="0"/>
        <v>Estrategia</v>
      </c>
      <c r="T9" s="75" t="str">
        <f>$D$21</f>
        <v>Estrategia a Mediano Plazo</v>
      </c>
      <c r="U9" s="75" t="str">
        <f>Ava_1!F9</f>
        <v>¡Felicitaciones! ¡Usted ya tiene el nivel máximo en esa cuestión!</v>
      </c>
      <c r="V9" s="75" t="str">
        <f>Ava_1!G9</f>
        <v>Importante</v>
      </c>
      <c r="W9" s="76">
        <f>Ava_1!J9/4</f>
        <v>1</v>
      </c>
      <c r="Y9" s="16">
        <v>5</v>
      </c>
      <c r="Z9" s="16">
        <f t="shared" si="2"/>
        <v>4.0313999999999997</v>
      </c>
      <c r="AA9" s="16" t="str">
        <f t="shared" si="3"/>
        <v>¿La empresa es eficiente en su gestión de proveedores?</v>
      </c>
      <c r="AB9" s="16" t="str">
        <f t="shared" si="4"/>
        <v>Estrategia</v>
      </c>
      <c r="AC9" s="16" t="str">
        <f t="shared" si="5"/>
        <v>Análisis Ambiental</v>
      </c>
      <c r="AD9" s="16" t="str">
        <f t="shared" si="6"/>
        <v>¡Felicitaciones! ¡Usted ya tiene el nivel máximo en esa cuestión!</v>
      </c>
      <c r="AE9" s="16" t="str">
        <f t="shared" si="7"/>
        <v>Importante</v>
      </c>
      <c r="AF9" s="76">
        <f t="shared" si="8"/>
        <v>1</v>
      </c>
    </row>
    <row r="10" spans="2:93" ht="48.75" customHeight="1" x14ac:dyDescent="0.3">
      <c r="B10" s="16"/>
      <c r="C10" s="244"/>
      <c r="D10" s="239"/>
      <c r="E10" s="232"/>
      <c r="F10" s="117" t="s">
        <v>475</v>
      </c>
      <c r="G10" s="118" t="s">
        <v>476</v>
      </c>
      <c r="H10" s="6">
        <v>2</v>
      </c>
      <c r="O10" s="16">
        <v>5.9999999999999995E-4</v>
      </c>
      <c r="P10" s="16">
        <f>IFERROR((Ava_1!K10/100)+O10+Ava_1!J10,0)</f>
        <v>4.0305999999999997</v>
      </c>
      <c r="Q10" s="16">
        <f>IFERROR(O10+Ava_1!J10-(Ava_1!K10/100),0)</f>
        <v>3.9706000000000006</v>
      </c>
      <c r="R10" s="75" t="str">
        <f>E25</f>
        <v>¿La empresa busca actualizar sus productos y tiene una cultura de innovación?</v>
      </c>
      <c r="S10" s="75" t="str">
        <f t="shared" si="0"/>
        <v>Estrategia</v>
      </c>
      <c r="T10" s="75" t="str">
        <f>$D$21</f>
        <v>Estrategia a Mediano Plazo</v>
      </c>
      <c r="U10" s="75" t="str">
        <f>Ava_1!F10</f>
        <v>¡Felicitaciones! ¡Usted ya tiene el nivel máximo en esa cuestión!</v>
      </c>
      <c r="V10" s="75" t="str">
        <f>Ava_1!G10</f>
        <v>Importante</v>
      </c>
      <c r="W10" s="76">
        <f>Ava_1!J10/4</f>
        <v>1</v>
      </c>
    </row>
    <row r="11" spans="2:93" ht="48.75" customHeight="1" x14ac:dyDescent="0.3">
      <c r="B11" s="16"/>
      <c r="C11" s="244"/>
      <c r="D11" s="239"/>
      <c r="E11" s="232"/>
      <c r="F11" s="119" t="s">
        <v>487</v>
      </c>
      <c r="G11" s="120" t="s">
        <v>140</v>
      </c>
      <c r="H11" s="6">
        <v>3</v>
      </c>
      <c r="O11" s="16">
        <v>6.9999999999999999E-4</v>
      </c>
      <c r="P11" s="16">
        <f>IFERROR((Ava_1!K11/100)+O11+Ava_1!J11,0)</f>
        <v>4.0307000000000004</v>
      </c>
      <c r="Q11" s="16">
        <f>IFERROR(O11+Ava_1!J11-(Ava_1!K11/100),0)</f>
        <v>3.9707000000000003</v>
      </c>
      <c r="R11" s="75" t="str">
        <f>E29</f>
        <v>¿La empresa invierte en la marca? Es decir, para que su marca sea recordada por sus clientes</v>
      </c>
      <c r="S11" s="75" t="str">
        <f t="shared" si="0"/>
        <v>Estrategia</v>
      </c>
      <c r="T11" s="75" t="str">
        <f>$D$21</f>
        <v>Estrategia a Mediano Plazo</v>
      </c>
      <c r="U11" s="75" t="str">
        <f>Ava_1!F11</f>
        <v>¡Felicitaciones! ¡Usted ya tiene el nivel máximo en esa cuestión!</v>
      </c>
      <c r="V11" s="75" t="str">
        <f>Ava_1!G11</f>
        <v>Importante</v>
      </c>
      <c r="W11" s="76">
        <f>Ava_1!J11/4</f>
        <v>1</v>
      </c>
    </row>
    <row r="12" spans="2:93" ht="48.75" customHeight="1" x14ac:dyDescent="0.3">
      <c r="B12" s="16"/>
      <c r="C12" s="244"/>
      <c r="D12" s="239"/>
      <c r="E12" s="233"/>
      <c r="F12" s="121" t="s">
        <v>488</v>
      </c>
      <c r="G12" s="122" t="s">
        <v>486</v>
      </c>
      <c r="H12" s="6">
        <v>4</v>
      </c>
      <c r="O12" s="16">
        <v>8.0000000000000004E-4</v>
      </c>
      <c r="P12" s="16">
        <f>IFERROR((Ava_1!K12/100)+O12+Ava_1!J12,0)</f>
        <v>4.0308000000000002</v>
      </c>
      <c r="Q12" s="16">
        <f>IFERROR(O12+Ava_1!J12-(Ava_1!K12/100),0)</f>
        <v>3.9708000000000001</v>
      </c>
      <c r="R12" s="75" t="str">
        <f>E33</f>
        <v>¿La empresa tiene la capacidad de retener a los clientes antiguos y mantener a los nuevos clientes?</v>
      </c>
      <c r="S12" s="75" t="str">
        <f t="shared" si="0"/>
        <v>Estrategia</v>
      </c>
      <c r="T12" s="75" t="str">
        <f>$D$21</f>
        <v>Estrategia a Mediano Plazo</v>
      </c>
      <c r="U12" s="75" t="str">
        <f>Ava_1!F12</f>
        <v>¡Felicitaciones! ¡Usted ya tiene el nivel máximo en esa cuestión!</v>
      </c>
      <c r="V12" s="75" t="str">
        <f>Ava_1!G12</f>
        <v>Importante</v>
      </c>
      <c r="W12" s="76">
        <f>Ava_1!J12/4</f>
        <v>1</v>
      </c>
      <c r="Y12" s="72" t="s">
        <v>89</v>
      </c>
      <c r="Z12" s="72" t="s">
        <v>87</v>
      </c>
      <c r="AA12" s="72" t="s">
        <v>88</v>
      </c>
      <c r="AB12" s="72" t="s">
        <v>90</v>
      </c>
      <c r="AC12" s="72" t="s">
        <v>1</v>
      </c>
      <c r="AD12" s="72" t="s">
        <v>2</v>
      </c>
      <c r="AE12" s="72" t="s">
        <v>80</v>
      </c>
      <c r="AF12" s="72" t="s">
        <v>85</v>
      </c>
    </row>
    <row r="13" spans="2:93" ht="48.75" customHeight="1" x14ac:dyDescent="0.3">
      <c r="B13" s="16"/>
      <c r="C13" s="244"/>
      <c r="D13" s="239"/>
      <c r="E13" s="249" t="s">
        <v>148</v>
      </c>
      <c r="F13" s="115" t="s">
        <v>149</v>
      </c>
      <c r="G13" s="123" t="s">
        <v>489</v>
      </c>
      <c r="H13" s="6">
        <v>1</v>
      </c>
      <c r="O13" s="16">
        <v>8.9999999999999998E-4</v>
      </c>
      <c r="P13" s="16">
        <f>IFERROR((Ava_1!K13/100)+O13+Ava_1!J13,0)</f>
        <v>1.0308999999999999</v>
      </c>
      <c r="Q13" s="16">
        <f>IFERROR(O13+Ava_1!J13-(Ava_1!K13/100),0)</f>
        <v>0.97089999999999987</v>
      </c>
      <c r="R13" s="75" t="str">
        <f>E37</f>
        <v>¿Cómo la empresa emplea los conceptos de responsabilidad social corporativa?</v>
      </c>
      <c r="S13" s="75" t="str">
        <f t="shared" si="0"/>
        <v>Estrategia</v>
      </c>
      <c r="T13" s="75" t="str">
        <f>$D$37</f>
        <v>Estrategia a Largo Plazo</v>
      </c>
      <c r="U13" s="75" t="str">
        <f>Ava_1!F13</f>
        <v>Trate de hacer más por el medio ambiente y por  la sociedad que rodea a su entorno empresarial: propietarios, funcionarios, empleados, proveedores, la comunidad y el propio medio ambiente.</v>
      </c>
      <c r="V13" s="75" t="str">
        <f>Ava_1!G13</f>
        <v>Importante</v>
      </c>
      <c r="W13" s="76">
        <f>Ava_1!J13/4</f>
        <v>0.25</v>
      </c>
      <c r="Y13" s="16">
        <v>1</v>
      </c>
      <c r="Z13" s="16">
        <f>SMALL($Q$5:$Q$76,Y13)</f>
        <v>-3.6499999999999998E-2</v>
      </c>
      <c r="AA13" s="16" t="str">
        <f>VLOOKUP($Z13,$Q$5:$X$76,2,FALSE)</f>
        <v>¿Cómo es la medición de los resultados de las acciones de comunicación de la empresa?</v>
      </c>
      <c r="AB13" s="16" t="str">
        <f>VLOOKUP($Z13,$Q$5:$X$76,3,FALSE)</f>
        <v>Mercadeo</v>
      </c>
      <c r="AC13" s="16" t="str">
        <f>VLOOKUP($Z13,$Q$5:$X$76,4,FALSE)</f>
        <v>Planificación de Marketing</v>
      </c>
      <c r="AD13" s="16" t="e">
        <f>VLOOKUP($Z13,$Q$5:$X$76,5,FALSE)</f>
        <v>#N/A</v>
      </c>
      <c r="AE13" s="16" t="str">
        <f>VLOOKUP($Z13,$Q$5:$X$76,6,FALSE)</f>
        <v>Muy importante</v>
      </c>
      <c r="AF13" s="76">
        <f>VLOOKUP($Z13,$Q$5:$X$76,7,FALSE)</f>
        <v>0</v>
      </c>
    </row>
    <row r="14" spans="2:93" ht="48.75" customHeight="1" x14ac:dyDescent="0.3">
      <c r="B14" s="16"/>
      <c r="C14" s="244"/>
      <c r="D14" s="239"/>
      <c r="E14" s="232"/>
      <c r="F14" s="124" t="s">
        <v>150</v>
      </c>
      <c r="G14" s="120" t="s">
        <v>141</v>
      </c>
      <c r="H14" s="6">
        <v>2</v>
      </c>
      <c r="O14" s="16">
        <v>1E-3</v>
      </c>
      <c r="P14" s="16">
        <f>IFERROR((Ava_1!K14/100)+O14+Ava_1!J14,0)</f>
        <v>4.0309999999999997</v>
      </c>
      <c r="Q14" s="16">
        <f>IFERROR(O14+Ava_1!J14-(Ava_1!K14/100),0)</f>
        <v>3.9710000000000005</v>
      </c>
      <c r="R14" s="75" t="str">
        <f>E41</f>
        <v>¿La empresa realiza inversiones a largo plazo?</v>
      </c>
      <c r="S14" s="75" t="str">
        <f t="shared" si="0"/>
        <v>Estrategia</v>
      </c>
      <c r="T14" s="75" t="str">
        <f>$D$37</f>
        <v>Estrategia a Largo Plazo</v>
      </c>
      <c r="U14" s="75" t="str">
        <f>Ava_1!F14</f>
        <v>¡Felicitaciones! ¡Usted ya tiene el nivel máximo en esa cuestión!</v>
      </c>
      <c r="V14" s="75" t="str">
        <f>Ava_1!G14</f>
        <v>Importante</v>
      </c>
      <c r="W14" s="76">
        <f>Ava_1!J14/4</f>
        <v>1</v>
      </c>
      <c r="Y14" s="16">
        <v>2</v>
      </c>
      <c r="Z14" s="16">
        <f t="shared" ref="Z14:Z17" si="9">SMALL($Q$5:$Q$76,Y14)</f>
        <v>-3.5900000000000001E-2</v>
      </c>
      <c r="AA14" s="16" t="str">
        <f t="shared" ref="AA14:AA17" si="10">VLOOKUP($Z14,$Q$5:$X$76,2,FALSE)</f>
        <v>¿La empresa invierte en medios fuera de línea?</v>
      </c>
      <c r="AB14" s="16" t="str">
        <f t="shared" ref="AB14:AB17" si="11">VLOOKUP($Z14,$Q$5:$X$76,3,FALSE)</f>
        <v>Mercadeo</v>
      </c>
      <c r="AC14" s="16" t="str">
        <f t="shared" ref="AC14:AC17" si="12">VLOOKUP($Z14,$Q$5:$X$76,4,FALSE)</f>
        <v>Medios fuera de línea</v>
      </c>
      <c r="AD14" s="16" t="e">
        <f t="shared" ref="AD14:AD17" si="13">VLOOKUP($Z14,$Q$5:$X$76,5,FALSE)</f>
        <v>#N/A</v>
      </c>
      <c r="AE14" s="16" t="str">
        <f t="shared" ref="AE14:AE17" si="14">VLOOKUP($Z14,$Q$5:$X$76,6,FALSE)</f>
        <v>Muy importante</v>
      </c>
      <c r="AF14" s="76">
        <f t="shared" ref="AF14:AF17" si="15">VLOOKUP($Z14,$Q$5:$X$76,7,FALSE)</f>
        <v>0</v>
      </c>
    </row>
    <row r="15" spans="2:93" ht="48.75" customHeight="1" x14ac:dyDescent="0.3">
      <c r="B15" s="16"/>
      <c r="C15" s="244"/>
      <c r="D15" s="239"/>
      <c r="E15" s="232"/>
      <c r="F15" s="124" t="s">
        <v>145</v>
      </c>
      <c r="G15" s="125" t="s">
        <v>490</v>
      </c>
      <c r="H15" s="6">
        <v>3</v>
      </c>
      <c r="O15" s="16">
        <v>1.1000000000000001E-3</v>
      </c>
      <c r="P15" s="16">
        <f>IFERROR((Ava_1!K15/100)+O15+Ava_1!J15,0)</f>
        <v>4.0311000000000003</v>
      </c>
      <c r="Q15" s="16">
        <f>IFERROR(O15+Ava_1!J15-(Ava_1!K15/100),0)</f>
        <v>3.9711000000000003</v>
      </c>
      <c r="R15" s="75" t="str">
        <f>E45</f>
        <v>¿La empresa invierte en la retención de talento?</v>
      </c>
      <c r="S15" s="75" t="str">
        <f t="shared" si="0"/>
        <v>Estrategia</v>
      </c>
      <c r="T15" s="75" t="str">
        <f>$D$37</f>
        <v>Estrategia a Largo Plazo</v>
      </c>
      <c r="U15" s="75" t="str">
        <f>Ava_1!F15</f>
        <v>¡Felicitaciones! ¡Usted ya tiene el nivel máximo en esa cuestión!</v>
      </c>
      <c r="V15" s="75" t="str">
        <f>Ava_1!G15</f>
        <v>Importante</v>
      </c>
      <c r="W15" s="76">
        <f>Ava_1!J15/4</f>
        <v>1</v>
      </c>
      <c r="Y15" s="16">
        <v>3</v>
      </c>
      <c r="Z15" s="16">
        <f t="shared" si="9"/>
        <v>-3.5500000000000004E-2</v>
      </c>
      <c r="AA15" s="16" t="str">
        <f t="shared" si="10"/>
        <v>¿La empresa sabe cuáles son los perfiles de sus  clientes?</v>
      </c>
      <c r="AB15" s="16" t="str">
        <f t="shared" si="11"/>
        <v>Mercadeo</v>
      </c>
      <c r="AC15" s="16" t="str">
        <f t="shared" si="12"/>
        <v>Relación con los Clientes</v>
      </c>
      <c r="AD15" s="16" t="e">
        <f t="shared" si="13"/>
        <v>#N/A</v>
      </c>
      <c r="AE15" s="16" t="str">
        <f t="shared" si="14"/>
        <v>Muy importante</v>
      </c>
      <c r="AF15" s="76">
        <f t="shared" si="15"/>
        <v>0</v>
      </c>
    </row>
    <row r="16" spans="2:93" ht="48.75" customHeight="1" x14ac:dyDescent="0.3">
      <c r="B16" s="16"/>
      <c r="C16" s="244"/>
      <c r="D16" s="239"/>
      <c r="E16" s="233"/>
      <c r="F16" s="126" t="s">
        <v>144</v>
      </c>
      <c r="G16" s="122" t="s">
        <v>486</v>
      </c>
      <c r="H16" s="6">
        <v>4</v>
      </c>
      <c r="O16" s="16">
        <v>1.1999999999999999E-3</v>
      </c>
      <c r="P16" s="16">
        <f>IFERROR((Ava_1!K16/100)+O16+Ava_1!J16,0)</f>
        <v>4.0312000000000001</v>
      </c>
      <c r="Q16" s="16">
        <f>IFERROR(O16+Ava_1!J16-(Ava_1!K16/100),0)</f>
        <v>3.9712000000000001</v>
      </c>
      <c r="R16" s="75" t="str">
        <f>E48</f>
        <v>¿La empresa tiene el objetivo de explorar otros mercados?</v>
      </c>
      <c r="S16" s="75" t="str">
        <f t="shared" si="0"/>
        <v>Estrategia</v>
      </c>
      <c r="T16" s="75" t="str">
        <f>$D$37</f>
        <v>Estrategia a Largo Plazo</v>
      </c>
      <c r="U16" s="75" t="str">
        <f>Ava_1!F16</f>
        <v>¡Felicitaciones! ¡Usted ya tiene el nivel máximo en esa cuestión!</v>
      </c>
      <c r="V16" s="75" t="str">
        <f>Ava_1!G16</f>
        <v>Importante</v>
      </c>
      <c r="W16" s="76">
        <f>Ava_1!J16/4</f>
        <v>1</v>
      </c>
      <c r="Y16" s="16">
        <v>4</v>
      </c>
      <c r="Z16" s="16">
        <f t="shared" si="9"/>
        <v>-3.49E-2</v>
      </c>
      <c r="AA16" s="16" t="str">
        <f t="shared" si="10"/>
        <v>¿La empresa gerencia sus compras?</v>
      </c>
      <c r="AB16" s="16" t="str">
        <f t="shared" si="11"/>
        <v>Operaciones</v>
      </c>
      <c r="AC16" s="16" t="str">
        <f t="shared" si="12"/>
        <v>Procesos</v>
      </c>
      <c r="AD16" s="16" t="e">
        <f t="shared" si="13"/>
        <v>#N/A</v>
      </c>
      <c r="AE16" s="16" t="str">
        <f t="shared" si="14"/>
        <v>Muy importante</v>
      </c>
      <c r="AF16" s="76">
        <f t="shared" si="15"/>
        <v>0</v>
      </c>
    </row>
    <row r="17" spans="2:32" ht="48.75" customHeight="1" x14ac:dyDescent="0.3">
      <c r="B17" s="16"/>
      <c r="C17" s="244"/>
      <c r="D17" s="239"/>
      <c r="E17" s="249" t="s">
        <v>143</v>
      </c>
      <c r="F17" s="115" t="s">
        <v>142</v>
      </c>
      <c r="G17" s="152" t="s">
        <v>153</v>
      </c>
      <c r="H17" s="6">
        <v>1</v>
      </c>
      <c r="O17" s="16">
        <v>1.2999999999999999E-3</v>
      </c>
      <c r="P17" s="16">
        <f>IFERROR((Ava_1!K17/100)+O17+Ava_1!J17,0)</f>
        <v>4.0312999999999999</v>
      </c>
      <c r="Q17" s="16">
        <f>IFERROR(O17+Ava_1!J17-(Ava_1!K17/100),0)</f>
        <v>3.9712999999999998</v>
      </c>
      <c r="R17" s="75" t="str">
        <f>E52</f>
        <v>¿La empresa conoce a sus competidores y sustitutos?</v>
      </c>
      <c r="S17" s="75" t="str">
        <f t="shared" si="0"/>
        <v>Estrategia</v>
      </c>
      <c r="T17" s="75" t="str">
        <f>$D$52</f>
        <v>Análisis Ambiental</v>
      </c>
      <c r="U17" s="75" t="str">
        <f>Ava_1!F17</f>
        <v>¡Felicitaciones! ¡Usted ya tiene el nivel máximo en esa cuestión!</v>
      </c>
      <c r="V17" s="75" t="str">
        <f>Ava_1!G17</f>
        <v>Importante</v>
      </c>
      <c r="W17" s="76">
        <f>Ava_1!J17/4</f>
        <v>1</v>
      </c>
      <c r="Y17" s="16">
        <v>5</v>
      </c>
      <c r="Z17" s="16">
        <f t="shared" si="9"/>
        <v>-3.4299999999999997E-2</v>
      </c>
      <c r="AA17" s="16" t="str">
        <f t="shared" si="10"/>
        <v>¿La empresa posee políticas para la selección y relación de sus proveedores?</v>
      </c>
      <c r="AB17" s="16" t="str">
        <f t="shared" si="11"/>
        <v>Operaciones</v>
      </c>
      <c r="AC17" s="16" t="str">
        <f t="shared" si="12"/>
        <v>Logística</v>
      </c>
      <c r="AD17" s="16" t="e">
        <f t="shared" si="13"/>
        <v>#N/A</v>
      </c>
      <c r="AE17" s="16" t="str">
        <f t="shared" si="14"/>
        <v>Muy importante</v>
      </c>
      <c r="AF17" s="76">
        <f t="shared" si="15"/>
        <v>0</v>
      </c>
    </row>
    <row r="18" spans="2:32" ht="48.75" customHeight="1" x14ac:dyDescent="0.3">
      <c r="B18" s="16"/>
      <c r="C18" s="244"/>
      <c r="D18" s="239"/>
      <c r="E18" s="232"/>
      <c r="F18" s="124" t="s">
        <v>151</v>
      </c>
      <c r="G18" s="125" t="s">
        <v>492</v>
      </c>
      <c r="H18" s="6">
        <v>2</v>
      </c>
      <c r="O18" s="16">
        <v>1.4E-3</v>
      </c>
      <c r="P18" s="16">
        <f>IFERROR((Ava_1!K18/100)+O18+Ava_1!J18,0)</f>
        <v>4.0313999999999997</v>
      </c>
      <c r="Q18" s="16">
        <f>IFERROR(O18+Ava_1!J18-(Ava_1!K18/100),0)</f>
        <v>3.9714000000000005</v>
      </c>
      <c r="R18" s="75" t="str">
        <f>E56</f>
        <v>¿La empresa es eficiente en su gestión de proveedores?</v>
      </c>
      <c r="S18" s="75" t="str">
        <f t="shared" si="0"/>
        <v>Estrategia</v>
      </c>
      <c r="T18" s="75" t="str">
        <f>$D$52</f>
        <v>Análisis Ambiental</v>
      </c>
      <c r="U18" s="75" t="str">
        <f>Ava_1!F18</f>
        <v>¡Felicitaciones! ¡Usted ya tiene el nivel máximo en esa cuestión!</v>
      </c>
      <c r="V18" s="75" t="str">
        <f>Ava_1!G18</f>
        <v>Importante</v>
      </c>
      <c r="W18" s="76">
        <f>Ava_1!J18/4</f>
        <v>1</v>
      </c>
    </row>
    <row r="19" spans="2:32" ht="48.75" customHeight="1" x14ac:dyDescent="0.3">
      <c r="B19" s="16"/>
      <c r="C19" s="244"/>
      <c r="D19" s="239"/>
      <c r="E19" s="232"/>
      <c r="F19" s="119" t="s">
        <v>491</v>
      </c>
      <c r="G19" s="125" t="s">
        <v>493</v>
      </c>
      <c r="H19" s="6">
        <v>3</v>
      </c>
      <c r="O19" s="16">
        <v>1.5E-3</v>
      </c>
      <c r="P19" s="16">
        <f>IFERROR((Ava_1!K19/100)+O19+Ava_1!J19,0)</f>
        <v>4.0315000000000003</v>
      </c>
      <c r="Q19" s="16">
        <f>IFERROR(O19+Ava_1!J19-(Ava_1!K19/100),0)</f>
        <v>3.9715000000000003</v>
      </c>
      <c r="R19" s="75" t="str">
        <f>E60</f>
        <v>¿La empresa tiene una buena relación con los clientes?</v>
      </c>
      <c r="S19" s="75" t="str">
        <f t="shared" si="0"/>
        <v>Estrategia</v>
      </c>
      <c r="T19" s="75" t="str">
        <f>$D$52</f>
        <v>Análisis Ambiental</v>
      </c>
      <c r="U19" s="75" t="str">
        <f>Ava_1!F19</f>
        <v>¡Felicitaciones! ¡Usted ya tiene el nivel máximo en esa cuestión!</v>
      </c>
      <c r="V19" s="75" t="str">
        <f>Ava_1!G19</f>
        <v>Importante</v>
      </c>
      <c r="W19" s="76">
        <f>Ava_1!J19/4</f>
        <v>1</v>
      </c>
    </row>
    <row r="20" spans="2:32" ht="48.75" customHeight="1" x14ac:dyDescent="0.3">
      <c r="B20" s="16"/>
      <c r="C20" s="244"/>
      <c r="D20" s="239"/>
      <c r="E20" s="233"/>
      <c r="F20" s="126" t="s">
        <v>152</v>
      </c>
      <c r="G20" s="122" t="s">
        <v>486</v>
      </c>
      <c r="H20" s="6">
        <v>4</v>
      </c>
      <c r="O20" s="16">
        <v>1.6000000000000001E-3</v>
      </c>
      <c r="P20" s="16">
        <f>IFERROR((Ava_1!K20/100)+O20+Ava_1!J20,0)</f>
        <v>4.0316000000000001</v>
      </c>
      <c r="Q20" s="16">
        <f>IFERROR(O20+Ava_1!J20-(Ava_1!K20/100),0)</f>
        <v>3.9716</v>
      </c>
      <c r="R20" s="75" t="str">
        <f>E64</f>
        <v>¿Hay barreras de entrada en el segmento de negocio?</v>
      </c>
      <c r="S20" s="75" t="str">
        <f t="shared" si="0"/>
        <v>Estrategia</v>
      </c>
      <c r="T20" s="75" t="str">
        <f>$D$52</f>
        <v>Análisis Ambiental</v>
      </c>
      <c r="U20" s="75" t="str">
        <f>Ava_1!F20</f>
        <v>¡Felicitaciones! ¡Usted ya tiene el nivel máximo en esa cuestión!</v>
      </c>
      <c r="V20" s="75" t="str">
        <f>Ava_1!G20</f>
        <v>Importante</v>
      </c>
      <c r="W20" s="76">
        <f>Ava_1!J20/4</f>
        <v>1</v>
      </c>
    </row>
    <row r="21" spans="2:32" ht="48.75" customHeight="1" x14ac:dyDescent="0.3">
      <c r="B21" s="16"/>
      <c r="C21" s="244"/>
      <c r="D21" s="238" t="s">
        <v>280</v>
      </c>
      <c r="E21" s="250" t="s">
        <v>498</v>
      </c>
      <c r="F21" s="128" t="s">
        <v>160</v>
      </c>
      <c r="G21" s="123" t="s">
        <v>499</v>
      </c>
      <c r="H21" s="6">
        <v>1</v>
      </c>
      <c r="O21" s="16">
        <v>1.6999999999999999E-3</v>
      </c>
      <c r="P21" s="16">
        <f>IFERROR((Ava_2!K5/100)+O21+Ava_2!J5,0)</f>
        <v>3.1699999999999999E-2</v>
      </c>
      <c r="Q21" s="16">
        <f>IFERROR(O21+Ava_2!J5-(Ava_2!K5/100),0)</f>
        <v>-2.8299999999999999E-2</v>
      </c>
      <c r="R21" s="75" t="str">
        <f>E68</f>
        <v>¿La empresa posee inversiones financieras y reserva de capital?</v>
      </c>
      <c r="S21" s="16" t="str">
        <f>$C$68</f>
        <v>Finanzas</v>
      </c>
      <c r="T21" s="16" t="str">
        <f>$D$68</f>
        <v>Planificación Financiera</v>
      </c>
      <c r="U21" s="75" t="e">
        <f>Ava_2!F5</f>
        <v>#N/A</v>
      </c>
      <c r="V21" s="75" t="str">
        <f>Ava_2!G5</f>
        <v>Importante</v>
      </c>
      <c r="W21" s="76">
        <f>Ava_2!J5/4</f>
        <v>0</v>
      </c>
    </row>
    <row r="22" spans="2:32" ht="48.75" customHeight="1" x14ac:dyDescent="0.3">
      <c r="B22" s="16"/>
      <c r="C22" s="244"/>
      <c r="D22" s="239"/>
      <c r="E22" s="232"/>
      <c r="F22" s="129" t="s">
        <v>161</v>
      </c>
      <c r="G22" s="125" t="s">
        <v>500</v>
      </c>
      <c r="H22" s="6">
        <v>2</v>
      </c>
      <c r="O22" s="16">
        <v>1.8E-3</v>
      </c>
      <c r="P22" s="16">
        <f>IFERROR((Ava_2!K6/100)+O22+Ava_2!J6,0)</f>
        <v>3.1800000000000002E-2</v>
      </c>
      <c r="Q22" s="16">
        <f>IFERROR(O22+Ava_2!J6-(Ava_2!K6/100),0)</f>
        <v>-2.8199999999999999E-2</v>
      </c>
      <c r="R22" s="75" t="str">
        <f>E72</f>
        <v>¿La empresa cuenta con la planificación y control del presupuesto?</v>
      </c>
      <c r="S22" s="16" t="str">
        <f t="shared" ref="S22:S36" si="16">$C$68</f>
        <v>Finanzas</v>
      </c>
      <c r="T22" s="16" t="str">
        <f>$D$68</f>
        <v>Planificación Financiera</v>
      </c>
      <c r="U22" s="75" t="e">
        <f>Ava_2!F6</f>
        <v>#N/A</v>
      </c>
      <c r="V22" s="75" t="str">
        <f>Ava_2!G6</f>
        <v>Importante</v>
      </c>
      <c r="W22" s="76">
        <f>Ava_2!J6/4</f>
        <v>0</v>
      </c>
    </row>
    <row r="23" spans="2:32" ht="48.75" customHeight="1" x14ac:dyDescent="0.3">
      <c r="B23" s="16"/>
      <c r="C23" s="244"/>
      <c r="D23" s="239"/>
      <c r="E23" s="232"/>
      <c r="F23" s="129" t="s">
        <v>162</v>
      </c>
      <c r="G23" s="125" t="s">
        <v>501</v>
      </c>
      <c r="H23" s="6">
        <v>3</v>
      </c>
      <c r="O23" s="16">
        <v>1.9E-3</v>
      </c>
      <c r="P23" s="16">
        <f>IFERROR((Ava_2!K7/100)+O23+Ava_2!J7,0)</f>
        <v>3.1899999999999998E-2</v>
      </c>
      <c r="Q23" s="16">
        <f>IFERROR(O23+Ava_2!J7-(Ava_2!K7/100),0)</f>
        <v>-2.81E-2</v>
      </c>
      <c r="R23" s="75" t="str">
        <f>E76</f>
        <v>¿La empresa sabe la diferencia entre costo e inversión?</v>
      </c>
      <c r="S23" s="16" t="str">
        <f t="shared" si="16"/>
        <v>Finanzas</v>
      </c>
      <c r="T23" s="16" t="str">
        <f>$D$68</f>
        <v>Planificación Financiera</v>
      </c>
      <c r="U23" s="75" t="e">
        <f>Ava_2!F7</f>
        <v>#N/A</v>
      </c>
      <c r="V23" s="75" t="str">
        <f>Ava_2!G7</f>
        <v>Importante</v>
      </c>
      <c r="W23" s="76">
        <f>Ava_2!J7/4</f>
        <v>0</v>
      </c>
    </row>
    <row r="24" spans="2:32" ht="48.75" customHeight="1" x14ac:dyDescent="0.3">
      <c r="B24" s="16"/>
      <c r="C24" s="244"/>
      <c r="D24" s="239"/>
      <c r="E24" s="233"/>
      <c r="F24" s="130" t="s">
        <v>163</v>
      </c>
      <c r="G24" s="122" t="s">
        <v>486</v>
      </c>
      <c r="H24" s="6">
        <v>4</v>
      </c>
      <c r="O24" s="16">
        <v>2E-3</v>
      </c>
      <c r="P24" s="16">
        <f>IFERROR((Ava_2!K8/100)+O24+Ava_2!J8,0)</f>
        <v>3.2000000000000001E-2</v>
      </c>
      <c r="Q24" s="16">
        <f>IFERROR(O24+Ava_2!J8-(Ava_2!K8/100),0)</f>
        <v>-2.7999999999999997E-2</v>
      </c>
      <c r="R24" s="75" t="str">
        <f>E79</f>
        <v>¿La empresa tiene previsto solicitar o ya adquirió un préstamo?</v>
      </c>
      <c r="S24" s="16" t="str">
        <f t="shared" si="16"/>
        <v>Finanzas</v>
      </c>
      <c r="T24" s="16" t="str">
        <f>$D$68</f>
        <v>Planificación Financiera</v>
      </c>
      <c r="U24" s="75" t="e">
        <f>Ava_2!F8</f>
        <v>#N/A</v>
      </c>
      <c r="V24" s="75" t="str">
        <f>Ava_2!G8</f>
        <v>Importante</v>
      </c>
      <c r="W24" s="76">
        <f>Ava_2!J8/4</f>
        <v>0</v>
      </c>
    </row>
    <row r="25" spans="2:32" ht="48.75" customHeight="1" x14ac:dyDescent="0.3">
      <c r="B25" s="16"/>
      <c r="C25" s="244"/>
      <c r="D25" s="239"/>
      <c r="E25" s="241" t="s">
        <v>159</v>
      </c>
      <c r="F25" s="128" t="s">
        <v>164</v>
      </c>
      <c r="G25" s="123" t="s">
        <v>496</v>
      </c>
      <c r="H25" s="6">
        <v>1</v>
      </c>
      <c r="O25" s="16">
        <v>2.0999999999999999E-3</v>
      </c>
      <c r="P25" s="16">
        <f>IFERROR((Ava_2!K9/100)+O25+Ava_2!J9,0)</f>
        <v>3.2099999999999997E-2</v>
      </c>
      <c r="Q25" s="16">
        <f>IFERROR(O25+Ava_2!J9-(Ava_2!K9/100),0)</f>
        <v>-2.7899999999999998E-2</v>
      </c>
      <c r="R25" s="75" t="str">
        <f>E83</f>
        <v>¿La empresa lleva a cabo una gestión en su flujo de caja?</v>
      </c>
      <c r="S25" s="16" t="str">
        <f t="shared" si="16"/>
        <v>Finanzas</v>
      </c>
      <c r="T25" s="16" t="str">
        <f>$D$83</f>
        <v>Control Financiero</v>
      </c>
      <c r="U25" s="75" t="e">
        <f>Ava_2!F9</f>
        <v>#N/A</v>
      </c>
      <c r="V25" s="75" t="str">
        <f>Ava_2!G9</f>
        <v>Importante</v>
      </c>
      <c r="W25" s="76">
        <f>Ava_2!J9/4</f>
        <v>0</v>
      </c>
    </row>
    <row r="26" spans="2:32" ht="48.75" customHeight="1" x14ac:dyDescent="0.3">
      <c r="B26" s="16"/>
      <c r="C26" s="244"/>
      <c r="D26" s="239"/>
      <c r="E26" s="232"/>
      <c r="F26" s="129" t="s">
        <v>166</v>
      </c>
      <c r="G26" s="131" t="s">
        <v>165</v>
      </c>
      <c r="H26" s="6">
        <v>2</v>
      </c>
      <c r="O26" s="16">
        <v>2.2000000000000001E-3</v>
      </c>
      <c r="P26" s="16">
        <f>IFERROR((Ava_2!K10/100)+O26+Ava_2!J10,0)</f>
        <v>3.2199999999999999E-2</v>
      </c>
      <c r="Q26" s="16">
        <f>IFERROR(O26+Ava_2!J10-(Ava_2!K10/100),0)</f>
        <v>-2.7799999999999998E-2</v>
      </c>
      <c r="R26" s="75" t="str">
        <f>E87</f>
        <v>¿La empresa separa lo que es de ella de lo que es del propietário?</v>
      </c>
      <c r="S26" s="16" t="str">
        <f t="shared" si="16"/>
        <v>Finanzas</v>
      </c>
      <c r="T26" s="16" t="str">
        <f>$D$83</f>
        <v>Control Financiero</v>
      </c>
      <c r="U26" s="75" t="e">
        <f>Ava_2!F10</f>
        <v>#N/A</v>
      </c>
      <c r="V26" s="75" t="str">
        <f>Ava_2!G10</f>
        <v>Importante</v>
      </c>
      <c r="W26" s="76">
        <f>Ava_2!J10/4</f>
        <v>0</v>
      </c>
    </row>
    <row r="27" spans="2:32" ht="48.75" customHeight="1" x14ac:dyDescent="0.3">
      <c r="B27" s="16"/>
      <c r="C27" s="244"/>
      <c r="D27" s="239"/>
      <c r="E27" s="232"/>
      <c r="F27" s="119" t="s">
        <v>494</v>
      </c>
      <c r="G27" s="125" t="s">
        <v>497</v>
      </c>
      <c r="H27" s="6">
        <v>3</v>
      </c>
      <c r="O27" s="16">
        <v>2.3E-3</v>
      </c>
      <c r="P27" s="16">
        <f>IFERROR((Ava_2!K11/100)+O27+Ava_2!J11,0)</f>
        <v>3.2299999999999995E-2</v>
      </c>
      <c r="Q27" s="16">
        <f>IFERROR(O27+Ava_2!J11-(Ava_2!K11/100),0)</f>
        <v>-2.7699999999999999E-2</v>
      </c>
      <c r="R27" s="75" t="str">
        <f>E91</f>
        <v>¿La empresa tiene el control de su capital de trabajo?</v>
      </c>
      <c r="S27" s="16" t="str">
        <f t="shared" si="16"/>
        <v>Finanzas</v>
      </c>
      <c r="T27" s="16" t="str">
        <f>$D$83</f>
        <v>Control Financiero</v>
      </c>
      <c r="U27" s="75" t="e">
        <f>Ava_2!F11</f>
        <v>#N/A</v>
      </c>
      <c r="V27" s="75" t="str">
        <f>Ava_2!G11</f>
        <v>Importante</v>
      </c>
      <c r="W27" s="76">
        <f>Ava_2!J11/4</f>
        <v>0</v>
      </c>
    </row>
    <row r="28" spans="2:32" ht="48.75" customHeight="1" x14ac:dyDescent="0.3">
      <c r="B28" s="16"/>
      <c r="C28" s="244"/>
      <c r="D28" s="239"/>
      <c r="E28" s="233"/>
      <c r="F28" s="121" t="s">
        <v>495</v>
      </c>
      <c r="G28" s="122" t="s">
        <v>486</v>
      </c>
      <c r="H28" s="6">
        <v>4</v>
      </c>
      <c r="O28" s="16">
        <v>2.3999999999999998E-3</v>
      </c>
      <c r="P28" s="16">
        <f>IFERROR((Ava_2!K12/100)+O28+Ava_2!J12,0)</f>
        <v>3.2399999999999998E-2</v>
      </c>
      <c r="Q28" s="16">
        <f>IFERROR(O28+Ava_2!J12-(Ava_2!K12/100),0)</f>
        <v>-2.76E-2</v>
      </c>
      <c r="R28" s="75" t="str">
        <f>E95</f>
        <v>¿La empresa mantiene un estricto control de contabilidad?</v>
      </c>
      <c r="S28" s="16" t="str">
        <f t="shared" si="16"/>
        <v>Finanzas</v>
      </c>
      <c r="T28" s="16" t="str">
        <f>$D$83</f>
        <v>Control Financiero</v>
      </c>
      <c r="U28" s="75" t="e">
        <f>Ava_2!F12</f>
        <v>#N/A</v>
      </c>
      <c r="V28" s="75" t="str">
        <f>Ava_2!G12</f>
        <v>Importante</v>
      </c>
      <c r="W28" s="76">
        <f>Ava_2!J12/4</f>
        <v>0</v>
      </c>
    </row>
    <row r="29" spans="2:32" ht="48.75" customHeight="1" x14ac:dyDescent="0.3">
      <c r="B29" s="16"/>
      <c r="C29" s="244"/>
      <c r="D29" s="239"/>
      <c r="E29" s="241" t="s">
        <v>167</v>
      </c>
      <c r="F29" s="128" t="s">
        <v>168</v>
      </c>
      <c r="G29" s="123" t="s">
        <v>502</v>
      </c>
      <c r="H29" s="6">
        <v>1</v>
      </c>
      <c r="O29" s="16">
        <v>2.5000000000000001E-3</v>
      </c>
      <c r="P29" s="16">
        <f>IFERROR((Ava_2!K13/100)+O29+Ava_2!J13,0)</f>
        <v>3.2500000000000001E-2</v>
      </c>
      <c r="Q29" s="16">
        <f>IFERROR(O29+Ava_2!J13-(Ava_2!K13/100),0)</f>
        <v>-2.75E-2</v>
      </c>
      <c r="R29" s="75" t="str">
        <f>E99</f>
        <v>¿La empresa comprende todos los costos implicados en su negocio?</v>
      </c>
      <c r="S29" s="16" t="str">
        <f t="shared" si="16"/>
        <v>Finanzas</v>
      </c>
      <c r="T29" s="16" t="str">
        <f>$D$99</f>
        <v>Margen de Contribución y Rentabilidad</v>
      </c>
      <c r="U29" s="75" t="e">
        <f>Ava_2!F13</f>
        <v>#N/A</v>
      </c>
      <c r="V29" s="75" t="str">
        <f>Ava_2!G13</f>
        <v>Importante</v>
      </c>
      <c r="W29" s="76">
        <f>Ava_2!J13/4</f>
        <v>0</v>
      </c>
    </row>
    <row r="30" spans="2:32" ht="48.75" customHeight="1" x14ac:dyDescent="0.3">
      <c r="B30" s="16"/>
      <c r="C30" s="244"/>
      <c r="D30" s="239"/>
      <c r="E30" s="232"/>
      <c r="F30" s="132" t="s">
        <v>4</v>
      </c>
      <c r="G30" s="125" t="s">
        <v>503</v>
      </c>
      <c r="H30" s="6">
        <v>2</v>
      </c>
      <c r="O30" s="16">
        <v>2.5999999999999999E-3</v>
      </c>
      <c r="P30" s="16">
        <f>IFERROR((Ava_2!K14/100)+O30+Ava_2!J14,0)</f>
        <v>3.2599999999999997E-2</v>
      </c>
      <c r="Q30" s="16">
        <f>IFERROR(O30+Ava_2!J14-(Ava_2!K14/100),0)</f>
        <v>-2.7400000000000001E-2</v>
      </c>
      <c r="R30" s="75" t="str">
        <f>E103</f>
        <v>¿La empresa posee un margen de contribución en sus productos o servicios?</v>
      </c>
      <c r="S30" s="16" t="str">
        <f t="shared" si="16"/>
        <v>Finanzas</v>
      </c>
      <c r="T30" s="16" t="str">
        <f>$D$99</f>
        <v>Margen de Contribución y Rentabilidad</v>
      </c>
      <c r="U30" s="75" t="e">
        <f>Ava_2!F14</f>
        <v>#N/A</v>
      </c>
      <c r="V30" s="75" t="str">
        <f>Ava_2!G14</f>
        <v>Importante</v>
      </c>
      <c r="W30" s="76">
        <f>Ava_2!J14/4</f>
        <v>0</v>
      </c>
    </row>
    <row r="31" spans="2:32" ht="48.75" customHeight="1" x14ac:dyDescent="0.3">
      <c r="B31" s="16"/>
      <c r="C31" s="244"/>
      <c r="D31" s="239"/>
      <c r="E31" s="232"/>
      <c r="F31" s="132" t="s">
        <v>5</v>
      </c>
      <c r="G31" s="125" t="s">
        <v>504</v>
      </c>
      <c r="H31" s="6">
        <v>3</v>
      </c>
      <c r="O31" s="16">
        <v>2.7000000000000001E-3</v>
      </c>
      <c r="P31" s="16">
        <f>IFERROR((Ava_2!K15/100)+O31+Ava_2!J15,0)</f>
        <v>3.27E-2</v>
      </c>
      <c r="Q31" s="16">
        <f>IFERROR(O31+Ava_2!J15-(Ava_2!K15/100),0)</f>
        <v>-2.7299999999999998E-2</v>
      </c>
      <c r="R31" s="75" t="str">
        <f>E106</f>
        <v>¿La empresa fija el precio de su producto o servicio correctamente?</v>
      </c>
      <c r="S31" s="16" t="str">
        <f t="shared" si="16"/>
        <v>Finanzas</v>
      </c>
      <c r="T31" s="16" t="str">
        <f>$D$99</f>
        <v>Margen de Contribución y Rentabilidad</v>
      </c>
      <c r="U31" s="75" t="e">
        <f>Ava_2!F15</f>
        <v>#N/A</v>
      </c>
      <c r="V31" s="75" t="str">
        <f>Ava_2!G15</f>
        <v>Importante</v>
      </c>
      <c r="W31" s="76">
        <f>Ava_2!J15/4</f>
        <v>0</v>
      </c>
    </row>
    <row r="32" spans="2:32" ht="48.75" customHeight="1" x14ac:dyDescent="0.3">
      <c r="B32" s="16"/>
      <c r="C32" s="244"/>
      <c r="D32" s="239"/>
      <c r="E32" s="233"/>
      <c r="F32" s="130" t="s">
        <v>169</v>
      </c>
      <c r="G32" s="122" t="s">
        <v>486</v>
      </c>
      <c r="H32" s="6">
        <v>4</v>
      </c>
      <c r="O32" s="16">
        <v>2.8E-3</v>
      </c>
      <c r="P32" s="16">
        <f>IFERROR((Ava_2!K16/100)+O32+Ava_2!J16,0)</f>
        <v>3.2799999999999996E-2</v>
      </c>
      <c r="Q32" s="16">
        <f>IFERROR(O32+Ava_2!J16-(Ava_2!K16/100),0)</f>
        <v>-2.7199999999999998E-2</v>
      </c>
      <c r="R32" s="75" t="str">
        <f>E109</f>
        <v>¿Usted sabe distinguir costos variables de costos fijos?</v>
      </c>
      <c r="S32" s="16" t="str">
        <f t="shared" si="16"/>
        <v>Finanzas</v>
      </c>
      <c r="T32" s="16" t="str">
        <f>$D$99</f>
        <v>Margen de Contribución y Rentabilidad</v>
      </c>
      <c r="U32" s="75" t="e">
        <f>Ava_2!F16</f>
        <v>#N/A</v>
      </c>
      <c r="V32" s="75" t="str">
        <f>Ava_2!G16</f>
        <v>Importante</v>
      </c>
      <c r="W32" s="76">
        <f>Ava_2!J16/4</f>
        <v>0</v>
      </c>
    </row>
    <row r="33" spans="2:23" ht="48.75" customHeight="1" x14ac:dyDescent="0.3">
      <c r="B33" s="16"/>
      <c r="C33" s="244"/>
      <c r="D33" s="239"/>
      <c r="E33" s="241" t="s">
        <v>173</v>
      </c>
      <c r="F33" s="128" t="s">
        <v>170</v>
      </c>
      <c r="G33" s="123" t="s">
        <v>506</v>
      </c>
      <c r="H33" s="6">
        <v>1</v>
      </c>
      <c r="O33" s="16">
        <v>2.8999999999999998E-3</v>
      </c>
      <c r="P33" s="16">
        <f>IFERROR((Ava_2!K17/100)+O33+Ava_2!J17,0)</f>
        <v>3.2899999999999999E-2</v>
      </c>
      <c r="Q33" s="16">
        <f>IFERROR(O33+Ava_2!J17-(Ava_2!K17/100),0)</f>
        <v>-2.7099999999999999E-2</v>
      </c>
      <c r="R33" s="75" t="str">
        <f>E112</f>
        <v>¿La empresa tiene una facturación que coincide con lo planificado?</v>
      </c>
      <c r="S33" s="16" t="str">
        <f t="shared" si="16"/>
        <v>Finanzas</v>
      </c>
      <c r="T33" s="16" t="str">
        <f>$D$112</f>
        <v>Indicadores Financieros</v>
      </c>
      <c r="U33" s="75" t="e">
        <f>Ava_2!F17</f>
        <v>#N/A</v>
      </c>
      <c r="V33" s="75" t="str">
        <f>Ava_2!G17</f>
        <v>Importante</v>
      </c>
      <c r="W33" s="76">
        <f>Ava_2!J17/4</f>
        <v>0</v>
      </c>
    </row>
    <row r="34" spans="2:23" ht="48.75" customHeight="1" x14ac:dyDescent="0.3">
      <c r="B34" s="16"/>
      <c r="C34" s="244"/>
      <c r="D34" s="239"/>
      <c r="E34" s="232"/>
      <c r="F34" s="129" t="s">
        <v>171</v>
      </c>
      <c r="G34" s="125" t="s">
        <v>507</v>
      </c>
      <c r="H34" s="6">
        <v>2</v>
      </c>
      <c r="O34" s="16">
        <v>3.0000000000000001E-3</v>
      </c>
      <c r="P34" s="16">
        <f>IFERROR((Ava_2!K18/100)+O34+Ava_2!J18,0)</f>
        <v>3.3000000000000002E-2</v>
      </c>
      <c r="Q34" s="16">
        <f>IFERROR(O34+Ava_2!J18-(Ava_2!K18/100),0)</f>
        <v>-2.7E-2</v>
      </c>
      <c r="R34" s="75" t="str">
        <f>E116</f>
        <v>¿La empresa controla sus recibos de manera satisfactoria?</v>
      </c>
      <c r="S34" s="16" t="str">
        <f t="shared" si="16"/>
        <v>Finanzas</v>
      </c>
      <c r="T34" s="16" t="str">
        <f>$D$112</f>
        <v>Indicadores Financieros</v>
      </c>
      <c r="U34" s="75" t="e">
        <f>Ava_2!F18</f>
        <v>#N/A</v>
      </c>
      <c r="V34" s="75" t="str">
        <f>Ava_2!G18</f>
        <v>Importante</v>
      </c>
      <c r="W34" s="76">
        <f>Ava_2!J18/4</f>
        <v>0</v>
      </c>
    </row>
    <row r="35" spans="2:23" ht="48.75" customHeight="1" x14ac:dyDescent="0.3">
      <c r="B35" s="16"/>
      <c r="C35" s="244"/>
      <c r="D35" s="239"/>
      <c r="E35" s="232"/>
      <c r="F35" s="119" t="s">
        <v>505</v>
      </c>
      <c r="G35" s="125" t="s">
        <v>508</v>
      </c>
      <c r="H35" s="6">
        <v>3</v>
      </c>
      <c r="O35" s="16">
        <v>3.0999999999999999E-3</v>
      </c>
      <c r="P35" s="16">
        <f>IFERROR((Ava_2!K19/100)+O35+Ava_2!J19,0)</f>
        <v>3.3099999999999997E-2</v>
      </c>
      <c r="Q35" s="16">
        <f>IFERROR(O35+Ava_2!J19-(Ava_2!K19/100),0)</f>
        <v>-2.69E-2</v>
      </c>
      <c r="R35" s="75" t="str">
        <f>E120</f>
        <v>La empresa mide y controla su ticket promedio?</v>
      </c>
      <c r="S35" s="16" t="str">
        <f t="shared" si="16"/>
        <v>Finanzas</v>
      </c>
      <c r="T35" s="16" t="str">
        <f>$D$112</f>
        <v>Indicadores Financieros</v>
      </c>
      <c r="U35" s="75" t="e">
        <f>Ava_2!F19</f>
        <v>#N/A</v>
      </c>
      <c r="V35" s="75" t="str">
        <f>Ava_2!G19</f>
        <v>Importante</v>
      </c>
      <c r="W35" s="76">
        <f>Ava_2!J19/4</f>
        <v>0</v>
      </c>
    </row>
    <row r="36" spans="2:23" ht="48.75" customHeight="1" x14ac:dyDescent="0.3">
      <c r="B36" s="16"/>
      <c r="C36" s="244"/>
      <c r="D36" s="239"/>
      <c r="E36" s="233"/>
      <c r="F36" s="130" t="s">
        <v>172</v>
      </c>
      <c r="G36" s="122" t="s">
        <v>486</v>
      </c>
      <c r="H36" s="6">
        <v>4</v>
      </c>
      <c r="O36" s="16">
        <v>3.2000000000000002E-3</v>
      </c>
      <c r="P36" s="16">
        <f>IFERROR((Ava_2!K20/100)+O36+Ava_2!J20,0)</f>
        <v>3.32E-2</v>
      </c>
      <c r="Q36" s="16">
        <f>IFERROR(O36+Ava_2!J20-(Ava_2!K20/100),0)</f>
        <v>-2.6799999999999997E-2</v>
      </c>
      <c r="R36" s="75" t="str">
        <f>E124</f>
        <v>¿La empresa calcula los indicadores de desempeño?</v>
      </c>
      <c r="S36" s="16" t="str">
        <f t="shared" si="16"/>
        <v>Finanzas</v>
      </c>
      <c r="T36" s="16" t="str">
        <f>$D$112</f>
        <v>Indicadores Financieros</v>
      </c>
      <c r="U36" s="75" t="e">
        <f>Ava_2!F20</f>
        <v>#N/A</v>
      </c>
      <c r="V36" s="75" t="str">
        <f>Ava_2!G20</f>
        <v>Importante</v>
      </c>
      <c r="W36" s="76">
        <f>Ava_2!J20/4</f>
        <v>0</v>
      </c>
    </row>
    <row r="37" spans="2:23" ht="48.75" customHeight="1" x14ac:dyDescent="0.3">
      <c r="B37" s="16"/>
      <c r="C37" s="244"/>
      <c r="D37" s="238" t="s">
        <v>282</v>
      </c>
      <c r="E37" s="241" t="s">
        <v>176</v>
      </c>
      <c r="F37" s="128" t="s">
        <v>174</v>
      </c>
      <c r="G37" s="123" t="s">
        <v>510</v>
      </c>
      <c r="H37" s="6">
        <v>1</v>
      </c>
      <c r="O37" s="16">
        <v>3.3E-3</v>
      </c>
      <c r="P37" s="16">
        <f>IFERROR((Ava_3!K5/100)+O37+Ava_3!J5,0)</f>
        <v>3.3299999999999996E-2</v>
      </c>
      <c r="Q37" s="16">
        <f>IFERROR(O37+Ava_3!J5-(Ava_3!K5/100),0)</f>
        <v>-2.6699999999999998E-2</v>
      </c>
      <c r="R37" s="75" t="str">
        <f>E128</f>
        <v>¿La empresa tiene una identidad visual y comunica su marca?</v>
      </c>
      <c r="S37" s="16" t="str">
        <f>$C$128</f>
        <v>Mercadeo</v>
      </c>
      <c r="T37" s="16" t="str">
        <f>$D$128</f>
        <v>Planificación de Marketing</v>
      </c>
      <c r="U37" s="75" t="e">
        <f>Ava_3!F5</f>
        <v>#N/A</v>
      </c>
      <c r="V37" s="75" t="str">
        <f>Ava_3!G5</f>
        <v>Importante</v>
      </c>
      <c r="W37" s="76">
        <f>Ava_3!J5/4</f>
        <v>0</v>
      </c>
    </row>
    <row r="38" spans="2:23" ht="48.75" customHeight="1" x14ac:dyDescent="0.3">
      <c r="B38" s="16"/>
      <c r="C38" s="244"/>
      <c r="D38" s="239"/>
      <c r="E38" s="232"/>
      <c r="F38" s="119" t="s">
        <v>509</v>
      </c>
      <c r="G38" s="131" t="s">
        <v>175</v>
      </c>
      <c r="H38" s="6">
        <v>2</v>
      </c>
      <c r="O38" s="16">
        <v>3.3999999999999998E-3</v>
      </c>
      <c r="P38" s="16">
        <f>IFERROR((Ava_3!K6/100)+O38+Ava_3!J6,0)</f>
        <v>3.3399999999999999E-2</v>
      </c>
      <c r="Q38" s="16">
        <f>IFERROR(O38+Ava_3!J6-(Ava_3!K6/100),0)</f>
        <v>-2.6599999999999999E-2</v>
      </c>
      <c r="R38" s="75" t="str">
        <f>E132</f>
        <v>¿La empresa tiene su segmento definido y es divulgada de manera enfocada?</v>
      </c>
      <c r="S38" s="16" t="str">
        <f t="shared" ref="S38:S52" si="17">$C$128</f>
        <v>Mercadeo</v>
      </c>
      <c r="T38" s="16" t="str">
        <f>$D$128</f>
        <v>Planificación de Marketing</v>
      </c>
      <c r="U38" s="75" t="e">
        <f>Ava_3!F6</f>
        <v>#N/A</v>
      </c>
      <c r="V38" s="75" t="str">
        <f>Ava_3!G6</f>
        <v>Importante</v>
      </c>
      <c r="W38" s="76">
        <f>Ava_3!J6/4</f>
        <v>0</v>
      </c>
    </row>
    <row r="39" spans="2:23" ht="48.75" customHeight="1" x14ac:dyDescent="0.3">
      <c r="B39" s="16"/>
      <c r="C39" s="244"/>
      <c r="D39" s="239"/>
      <c r="E39" s="232"/>
      <c r="F39" s="129" t="s">
        <v>177</v>
      </c>
      <c r="G39" s="125" t="s">
        <v>511</v>
      </c>
      <c r="H39" s="6">
        <v>3</v>
      </c>
      <c r="O39" s="16">
        <v>3.5000000000000001E-3</v>
      </c>
      <c r="P39" s="16">
        <f>IFERROR((Ava_3!K7/100)+O39+Ava_3!J7,0)</f>
        <v>4.3500000000000004E-2</v>
      </c>
      <c r="Q39" s="16">
        <f>IFERROR(O39+Ava_3!J7-(Ava_3!K7/100),0)</f>
        <v>-3.6499999999999998E-2</v>
      </c>
      <c r="R39" s="75" t="str">
        <f>E136</f>
        <v>¿Cómo es la medición de los resultados de las acciones de comunicación de la empresa?</v>
      </c>
      <c r="S39" s="16" t="str">
        <f t="shared" si="17"/>
        <v>Mercadeo</v>
      </c>
      <c r="T39" s="16" t="str">
        <f>$D$128</f>
        <v>Planificación de Marketing</v>
      </c>
      <c r="U39" s="75" t="e">
        <f>Ava_3!F7</f>
        <v>#N/A</v>
      </c>
      <c r="V39" s="75" t="str">
        <f>Ava_3!G7</f>
        <v>Muy importante</v>
      </c>
      <c r="W39" s="76">
        <f>Ava_3!J7/4</f>
        <v>0</v>
      </c>
    </row>
    <row r="40" spans="2:23" ht="48.75" customHeight="1" x14ac:dyDescent="0.3">
      <c r="B40" s="16"/>
      <c r="C40" s="244"/>
      <c r="D40" s="239"/>
      <c r="E40" s="233"/>
      <c r="F40" s="130" t="s">
        <v>178</v>
      </c>
      <c r="G40" s="122" t="s">
        <v>486</v>
      </c>
      <c r="H40" s="6">
        <v>4</v>
      </c>
      <c r="O40" s="16">
        <v>3.5999999999999999E-3</v>
      </c>
      <c r="P40" s="16">
        <f>IFERROR((Ava_3!K8/100)+O40+Ava_3!J8,0)</f>
        <v>2.3599999999999999E-2</v>
      </c>
      <c r="Q40" s="16">
        <f>IFERROR(O40+Ava_3!J8-(Ava_3!K8/100),0)</f>
        <v>-1.6400000000000001E-2</v>
      </c>
      <c r="R40" s="75" t="str">
        <f>E140</f>
        <v>¿La empresa monitorea la satisfacción de sus clientes?</v>
      </c>
      <c r="S40" s="16" t="str">
        <f t="shared" si="17"/>
        <v>Mercadeo</v>
      </c>
      <c r="T40" s="16" t="str">
        <f>$D$128</f>
        <v>Planificación de Marketing</v>
      </c>
      <c r="U40" s="75" t="e">
        <f>Ava_3!F8</f>
        <v>#N/A</v>
      </c>
      <c r="V40" s="75" t="str">
        <f>Ava_3!G8</f>
        <v>Poco importante</v>
      </c>
      <c r="W40" s="76">
        <f>Ava_3!J8/4</f>
        <v>0</v>
      </c>
    </row>
    <row r="41" spans="2:23" ht="48.75" customHeight="1" x14ac:dyDescent="0.3">
      <c r="B41" s="16"/>
      <c r="C41" s="244"/>
      <c r="D41" s="239"/>
      <c r="E41" s="241" t="s">
        <v>179</v>
      </c>
      <c r="F41" s="128" t="s">
        <v>180</v>
      </c>
      <c r="G41" s="127" t="s">
        <v>184</v>
      </c>
      <c r="H41" s="6">
        <v>1</v>
      </c>
      <c r="O41" s="16">
        <v>3.7000000000000002E-3</v>
      </c>
      <c r="P41" s="16">
        <f>IFERROR((Ava_3!K9/100)+O41+Ava_3!J9,0)</f>
        <v>1.37E-2</v>
      </c>
      <c r="Q41" s="16">
        <f>IFERROR(O41+Ava_3!J9-(Ava_3!K9/100),0)</f>
        <v>-6.3E-3</v>
      </c>
      <c r="R41" s="75" t="str">
        <f>E144</f>
        <v>¿La empresa está presente en Internet?</v>
      </c>
      <c r="S41" s="16" t="str">
        <f t="shared" si="17"/>
        <v>Mercadeo</v>
      </c>
      <c r="T41" s="16" t="str">
        <f>$D$144</f>
        <v>Medios en línea</v>
      </c>
      <c r="U41" s="75" t="e">
        <f>Ava_3!F9</f>
        <v>#N/A</v>
      </c>
      <c r="V41" s="75" t="str">
        <f>Ava_3!G9</f>
        <v>Irrelevante</v>
      </c>
      <c r="W41" s="76">
        <f>Ava_3!J9/4</f>
        <v>0</v>
      </c>
    </row>
    <row r="42" spans="2:23" ht="48.75" customHeight="1" x14ac:dyDescent="0.3">
      <c r="B42" s="16"/>
      <c r="C42" s="244"/>
      <c r="D42" s="239"/>
      <c r="E42" s="232"/>
      <c r="F42" s="129" t="s">
        <v>181</v>
      </c>
      <c r="G42" s="125" t="s">
        <v>512</v>
      </c>
      <c r="H42" s="6">
        <v>2</v>
      </c>
      <c r="O42" s="16">
        <v>3.8E-3</v>
      </c>
      <c r="P42" s="16">
        <f>IFERROR((Ava_3!K10/100)+O42+Ava_3!J10,0)</f>
        <v>2.3800000000000002E-2</v>
      </c>
      <c r="Q42" s="16">
        <f>IFERROR(O42+Ava_3!J10-(Ava_3!K10/100),0)</f>
        <v>-1.6199999999999999E-2</v>
      </c>
      <c r="R42" s="75" t="str">
        <f>E148</f>
        <v>¿La empresa lleva a cabo campañas en línea?</v>
      </c>
      <c r="S42" s="16" t="str">
        <f t="shared" si="17"/>
        <v>Mercadeo</v>
      </c>
      <c r="T42" s="16" t="str">
        <f>$D$144</f>
        <v>Medios en línea</v>
      </c>
      <c r="U42" s="75" t="e">
        <f>Ava_3!F10</f>
        <v>#N/A</v>
      </c>
      <c r="V42" s="75" t="str">
        <f>Ava_3!G10</f>
        <v>Poco importante</v>
      </c>
      <c r="W42" s="76">
        <f>Ava_3!J10/4</f>
        <v>0</v>
      </c>
    </row>
    <row r="43" spans="2:23" ht="48.75" customHeight="1" x14ac:dyDescent="0.3">
      <c r="B43" s="16"/>
      <c r="C43" s="244"/>
      <c r="D43" s="239"/>
      <c r="E43" s="232"/>
      <c r="F43" s="129" t="s">
        <v>182</v>
      </c>
      <c r="G43" s="131" t="s">
        <v>185</v>
      </c>
      <c r="H43" s="6">
        <v>3</v>
      </c>
      <c r="O43" s="16">
        <v>3.8999999999999998E-3</v>
      </c>
      <c r="P43" s="16">
        <f>IFERROR((Ava_3!K11/100)+O43+Ava_3!J11,0)</f>
        <v>3.39E-2</v>
      </c>
      <c r="Q43" s="16">
        <f>IFERROR(O43+Ava_3!J11-(Ava_3!K11/100),0)</f>
        <v>-2.6099999999999998E-2</v>
      </c>
      <c r="R43" s="75" t="str">
        <f>E152</f>
        <v>¿La compañía monitorea los indicadores de rendimiento?</v>
      </c>
      <c r="S43" s="16" t="str">
        <f t="shared" si="17"/>
        <v>Mercadeo</v>
      </c>
      <c r="T43" s="16" t="str">
        <f>$D$144</f>
        <v>Medios en línea</v>
      </c>
      <c r="U43" s="75" t="e">
        <f>Ava_3!F11</f>
        <v>#N/A</v>
      </c>
      <c r="V43" s="75" t="str">
        <f>Ava_3!G11</f>
        <v>Importante</v>
      </c>
      <c r="W43" s="76">
        <f>Ava_3!J11/4</f>
        <v>0</v>
      </c>
    </row>
    <row r="44" spans="2:23" ht="48.75" customHeight="1" x14ac:dyDescent="0.3">
      <c r="B44" s="16"/>
      <c r="C44" s="244"/>
      <c r="D44" s="239"/>
      <c r="E44" s="233"/>
      <c r="F44" s="130" t="s">
        <v>183</v>
      </c>
      <c r="G44" s="122" t="s">
        <v>486</v>
      </c>
      <c r="H44" s="6">
        <v>4</v>
      </c>
      <c r="O44" s="16">
        <v>4.0000000000000001E-3</v>
      </c>
      <c r="P44" s="16">
        <f>IFERROR((Ava_3!K12/100)+O44+Ava_3!J12,0)</f>
        <v>2.4E-2</v>
      </c>
      <c r="Q44" s="16">
        <f>IFERROR(O44+Ava_3!J12-(Ava_3!K12/100),0)</f>
        <v>-1.6E-2</v>
      </c>
      <c r="R44" s="75" t="str">
        <f>E155</f>
        <v>¿La empresa logra optimizar el rendimiento de ventas fuera de línea basados en el rendimiento online?</v>
      </c>
      <c r="S44" s="16" t="str">
        <f t="shared" si="17"/>
        <v>Mercadeo</v>
      </c>
      <c r="T44" s="16" t="str">
        <f>$D$144</f>
        <v>Medios en línea</v>
      </c>
      <c r="U44" s="75" t="e">
        <f>Ava_3!F12</f>
        <v>#N/A</v>
      </c>
      <c r="V44" s="75" t="str">
        <f>Ava_3!G12</f>
        <v>Poco importante</v>
      </c>
      <c r="W44" s="76">
        <f>Ava_3!J12/4</f>
        <v>0</v>
      </c>
    </row>
    <row r="45" spans="2:23" ht="48.75" customHeight="1" x14ac:dyDescent="0.3">
      <c r="B45" s="16"/>
      <c r="C45" s="244"/>
      <c r="D45" s="239"/>
      <c r="E45" s="231" t="s">
        <v>186</v>
      </c>
      <c r="F45" s="128" t="s">
        <v>6</v>
      </c>
      <c r="G45" s="123" t="s">
        <v>513</v>
      </c>
      <c r="H45" s="6">
        <v>2</v>
      </c>
      <c r="O45" s="16">
        <v>4.1000000000000003E-3</v>
      </c>
      <c r="P45" s="16">
        <f>IFERROR((Ava_3!K13/100)+O45+Ava_3!J13,0)</f>
        <v>4.41E-2</v>
      </c>
      <c r="Q45" s="16">
        <f>IFERROR(O45+Ava_3!J13-(Ava_3!K13/100),0)</f>
        <v>-3.5900000000000001E-2</v>
      </c>
      <c r="R45" s="75" t="str">
        <f>E157</f>
        <v>¿La empresa invierte en medios fuera de línea?</v>
      </c>
      <c r="S45" s="16" t="str">
        <f t="shared" si="17"/>
        <v>Mercadeo</v>
      </c>
      <c r="T45" s="16" t="str">
        <f>$D$157</f>
        <v>Medios fuera de línea</v>
      </c>
      <c r="U45" s="75" t="e">
        <f>Ava_3!F13</f>
        <v>#N/A</v>
      </c>
      <c r="V45" s="75" t="str">
        <f>Ava_3!G13</f>
        <v>Muy importante</v>
      </c>
      <c r="W45" s="76">
        <f>Ava_3!J13/4</f>
        <v>0</v>
      </c>
    </row>
    <row r="46" spans="2:23" ht="48.75" customHeight="1" x14ac:dyDescent="0.3">
      <c r="B46" s="16" t="s">
        <v>120</v>
      </c>
      <c r="C46" s="244"/>
      <c r="D46" s="239"/>
      <c r="E46" s="232"/>
      <c r="F46" s="129" t="s">
        <v>187</v>
      </c>
      <c r="G46" s="131" t="s">
        <v>189</v>
      </c>
      <c r="H46" s="6">
        <v>3</v>
      </c>
      <c r="O46" s="16">
        <v>4.1999999999999997E-3</v>
      </c>
      <c r="P46" s="16">
        <f>IFERROR((Ava_3!K14/100)+O46+Ava_3!J14,0)</f>
        <v>3.4200000000000001E-2</v>
      </c>
      <c r="Q46" s="16">
        <f>IFERROR(O46+Ava_3!J14-(Ava_3!K14/100),0)</f>
        <v>-2.58E-2</v>
      </c>
      <c r="R46" s="75" t="str">
        <f>E160</f>
        <v>¿La empresa realiza compras regulares de publicidad?</v>
      </c>
      <c r="S46" s="16" t="str">
        <f t="shared" si="17"/>
        <v>Mercadeo</v>
      </c>
      <c r="T46" s="16" t="str">
        <f>$D$157</f>
        <v>Medios fuera de línea</v>
      </c>
      <c r="U46" s="75" t="e">
        <f>Ava_3!F14</f>
        <v>#N/A</v>
      </c>
      <c r="V46" s="75" t="str">
        <f>Ava_3!G14</f>
        <v>Importante</v>
      </c>
      <c r="W46" s="76">
        <f>Ava_3!J14/4</f>
        <v>0</v>
      </c>
    </row>
    <row r="47" spans="2:23" ht="48.75" customHeight="1" x14ac:dyDescent="0.3">
      <c r="B47" s="16"/>
      <c r="C47" s="244"/>
      <c r="D47" s="239"/>
      <c r="E47" s="233"/>
      <c r="F47" s="130" t="s">
        <v>188</v>
      </c>
      <c r="G47" s="122" t="s">
        <v>486</v>
      </c>
      <c r="H47" s="6">
        <v>4</v>
      </c>
      <c r="O47" s="16">
        <v>4.3E-3</v>
      </c>
      <c r="P47" s="16">
        <f>IFERROR((Ava_3!K15/100)+O47+Ava_3!J15,0)</f>
        <v>1.43E-2</v>
      </c>
      <c r="Q47" s="16">
        <f>IFERROR(O47+Ava_3!J15-(Ava_3!K15/100),0)</f>
        <v>-5.7000000000000002E-3</v>
      </c>
      <c r="R47" s="75" t="str">
        <f>E162</f>
        <v>¿La empresa invierte en estrategias de boca en boca?</v>
      </c>
      <c r="S47" s="16" t="str">
        <f t="shared" si="17"/>
        <v>Mercadeo</v>
      </c>
      <c r="T47" s="16" t="str">
        <f>$D$157</f>
        <v>Medios fuera de línea</v>
      </c>
      <c r="U47" s="75" t="e">
        <f>Ava_3!F15</f>
        <v>#N/A</v>
      </c>
      <c r="V47" s="75" t="str">
        <f>Ava_3!G15</f>
        <v>Irrelevante</v>
      </c>
      <c r="W47" s="76">
        <f>Ava_3!J15/4</f>
        <v>0</v>
      </c>
    </row>
    <row r="48" spans="2:23" ht="48.75" customHeight="1" x14ac:dyDescent="0.3">
      <c r="B48" s="16"/>
      <c r="C48" s="244"/>
      <c r="D48" s="239"/>
      <c r="E48" s="231" t="s">
        <v>190</v>
      </c>
      <c r="F48" s="128" t="s">
        <v>191</v>
      </c>
      <c r="G48" s="123" t="s">
        <v>515</v>
      </c>
      <c r="H48" s="6">
        <v>1</v>
      </c>
      <c r="O48" s="16">
        <v>4.4000000000000003E-3</v>
      </c>
      <c r="P48" s="16">
        <f>IFERROR((Ava_3!K16/100)+O48+Ava_3!J16,0)</f>
        <v>2.4400000000000002E-2</v>
      </c>
      <c r="Q48" s="16">
        <f>IFERROR(O48+Ava_3!J16-(Ava_3!K16/100),0)</f>
        <v>-1.5599999999999999E-2</v>
      </c>
      <c r="R48" s="75" t="str">
        <f>E165</f>
        <v>¿La empresa posee embajadores o afiliados?</v>
      </c>
      <c r="S48" s="16" t="str">
        <f t="shared" si="17"/>
        <v>Mercadeo</v>
      </c>
      <c r="T48" s="16" t="str">
        <f>$D$157</f>
        <v>Medios fuera de línea</v>
      </c>
      <c r="U48" s="75" t="e">
        <f>Ava_3!F16</f>
        <v>#N/A</v>
      </c>
      <c r="V48" s="75" t="str">
        <f>Ava_3!G16</f>
        <v>Poco importante</v>
      </c>
      <c r="W48" s="76">
        <f>Ava_3!J16/4</f>
        <v>0</v>
      </c>
    </row>
    <row r="49" spans="2:23" ht="48.75" customHeight="1" x14ac:dyDescent="0.3">
      <c r="B49" s="16"/>
      <c r="C49" s="244"/>
      <c r="D49" s="239"/>
      <c r="E49" s="232"/>
      <c r="F49" s="119" t="s">
        <v>514</v>
      </c>
      <c r="G49" s="125" t="s">
        <v>516</v>
      </c>
      <c r="H49" s="6">
        <v>2</v>
      </c>
      <c r="O49" s="16">
        <v>4.4999999999999997E-3</v>
      </c>
      <c r="P49" s="16">
        <f>IFERROR((Ava_3!K17/100)+O49+Ava_3!J17,0)</f>
        <v>4.4499999999999998E-2</v>
      </c>
      <c r="Q49" s="16">
        <f>IFERROR(O49+Ava_3!J17-(Ava_3!K17/100),0)</f>
        <v>-3.5500000000000004E-2</v>
      </c>
      <c r="R49" s="75" t="str">
        <f>E168</f>
        <v>¿La empresa sabe cuáles son los perfiles de sus  clientes?</v>
      </c>
      <c r="S49" s="16" t="str">
        <f t="shared" si="17"/>
        <v>Mercadeo</v>
      </c>
      <c r="T49" s="16" t="str">
        <f>$D$168</f>
        <v>Relación con los Clientes</v>
      </c>
      <c r="U49" s="75" t="e">
        <f>Ava_3!F17</f>
        <v>#N/A</v>
      </c>
      <c r="V49" s="75" t="str">
        <f>Ava_3!G17</f>
        <v>Muy importante</v>
      </c>
      <c r="W49" s="76">
        <f>Ava_3!J17/4</f>
        <v>0</v>
      </c>
    </row>
    <row r="50" spans="2:23" ht="48.75" customHeight="1" x14ac:dyDescent="0.3">
      <c r="B50" s="16"/>
      <c r="C50" s="244"/>
      <c r="D50" s="239"/>
      <c r="E50" s="232"/>
      <c r="F50" s="129" t="s">
        <v>192</v>
      </c>
      <c r="G50" s="125" t="s">
        <v>517</v>
      </c>
      <c r="H50" s="6">
        <v>3</v>
      </c>
      <c r="O50" s="16">
        <v>4.5999999999999999E-3</v>
      </c>
      <c r="P50" s="16">
        <f>IFERROR((Ava_3!K18/100)+O50+Ava_3!J18,0)</f>
        <v>1.46E-2</v>
      </c>
      <c r="Q50" s="16">
        <f>IFERROR(O50+Ava_3!J18-(Ava_3!K18/100),0)</f>
        <v>-5.4000000000000003E-3</v>
      </c>
      <c r="R50" s="75" t="str">
        <f>E172</f>
        <v>¿La empresa lleva a cabo un registro de clientes?</v>
      </c>
      <c r="S50" s="16" t="str">
        <f t="shared" si="17"/>
        <v>Mercadeo</v>
      </c>
      <c r="T50" s="16" t="str">
        <f>$D$168</f>
        <v>Relación con los Clientes</v>
      </c>
      <c r="U50" s="75" t="e">
        <f>Ava_3!F18</f>
        <v>#N/A</v>
      </c>
      <c r="V50" s="75" t="str">
        <f>Ava_3!G18</f>
        <v>Irrelevante</v>
      </c>
      <c r="W50" s="76">
        <f>Ava_3!J18/4</f>
        <v>0</v>
      </c>
    </row>
    <row r="51" spans="2:23" ht="48.75" customHeight="1" x14ac:dyDescent="0.3">
      <c r="B51" s="16"/>
      <c r="C51" s="244"/>
      <c r="D51" s="239"/>
      <c r="E51" s="233"/>
      <c r="F51" s="130" t="s">
        <v>193</v>
      </c>
      <c r="G51" s="122" t="s">
        <v>486</v>
      </c>
      <c r="H51" s="6">
        <v>4</v>
      </c>
      <c r="O51" s="16">
        <v>4.7000000000000002E-3</v>
      </c>
      <c r="P51" s="16">
        <f>IFERROR((Ava_3!K19/100)+O51+Ava_3!J19,0)</f>
        <v>3.4700000000000002E-2</v>
      </c>
      <c r="Q51" s="16">
        <f>IFERROR(O51+Ava_3!J19-(Ava_3!K19/100),0)</f>
        <v>-2.53E-2</v>
      </c>
      <c r="R51" s="75" t="str">
        <f>E176</f>
        <v>¿La empresa atiende realmente las necesidades de sus clientes?</v>
      </c>
      <c r="S51" s="16" t="str">
        <f t="shared" si="17"/>
        <v>Mercadeo</v>
      </c>
      <c r="T51" s="16" t="str">
        <f>$D$168</f>
        <v>Relación con los Clientes</v>
      </c>
      <c r="U51" s="75" t="e">
        <f>Ava_3!F19</f>
        <v>#N/A</v>
      </c>
      <c r="V51" s="75" t="str">
        <f>Ava_3!G19</f>
        <v>Importante</v>
      </c>
      <c r="W51" s="76">
        <f>Ava_3!J19/4</f>
        <v>0</v>
      </c>
    </row>
    <row r="52" spans="2:23" ht="48.75" customHeight="1" x14ac:dyDescent="0.3">
      <c r="B52" s="16"/>
      <c r="C52" s="244"/>
      <c r="D52" s="238" t="s">
        <v>283</v>
      </c>
      <c r="E52" s="231" t="s">
        <v>194</v>
      </c>
      <c r="F52" s="128" t="s">
        <v>195</v>
      </c>
      <c r="G52" s="123" t="s">
        <v>518</v>
      </c>
      <c r="H52" s="6">
        <v>1</v>
      </c>
      <c r="O52" s="16">
        <v>4.7999999999999996E-3</v>
      </c>
      <c r="P52" s="16">
        <f>IFERROR((Ava_3!K20/100)+O52+Ava_3!J20,0)</f>
        <v>2.4799999999999999E-2</v>
      </c>
      <c r="Q52" s="16">
        <f>IFERROR(O52+Ava_3!J20-(Ava_3!K20/100),0)</f>
        <v>-1.5200000000000002E-2</v>
      </c>
      <c r="R52" s="75" t="str">
        <f>E180</f>
        <v>¿Los clientes están satisfechos?</v>
      </c>
      <c r="S52" s="16" t="str">
        <f t="shared" si="17"/>
        <v>Mercadeo</v>
      </c>
      <c r="T52" s="16" t="str">
        <f>$D$168</f>
        <v>Relación con los Clientes</v>
      </c>
      <c r="U52" s="75" t="e">
        <f>Ava_3!F20</f>
        <v>#N/A</v>
      </c>
      <c r="V52" s="75" t="str">
        <f>Ava_3!G20</f>
        <v>Poco importante</v>
      </c>
      <c r="W52" s="76">
        <f>Ava_3!J20/4</f>
        <v>0</v>
      </c>
    </row>
    <row r="53" spans="2:23" ht="48.75" customHeight="1" x14ac:dyDescent="0.3">
      <c r="B53" s="16"/>
      <c r="C53" s="244"/>
      <c r="D53" s="239"/>
      <c r="E53" s="232"/>
      <c r="F53" s="132" t="s">
        <v>7</v>
      </c>
      <c r="G53" s="125" t="s">
        <v>519</v>
      </c>
      <c r="H53" s="6">
        <v>2</v>
      </c>
      <c r="O53" s="16">
        <v>4.8999999999999998E-3</v>
      </c>
      <c r="P53" s="16">
        <f>IFERROR((Ava_4!K5/100)+O53+Ava_4!J5,0)</f>
        <v>3.49E-2</v>
      </c>
      <c r="Q53" s="16">
        <f>IFERROR(O53+Ava_4!J5-(Ava_4!K5/100),0)</f>
        <v>-2.5099999999999997E-2</v>
      </c>
      <c r="R53" s="75" t="str">
        <f>E184</f>
        <v>¿La empresa comprende sus procesos de negocio y los registra?</v>
      </c>
      <c r="S53" s="16" t="str">
        <f>$C$184</f>
        <v>Operaciones</v>
      </c>
      <c r="T53" s="16" t="str">
        <f>$D$184</f>
        <v>Procesos</v>
      </c>
      <c r="U53" s="75" t="e">
        <f>Ava_4!F5</f>
        <v>#N/A</v>
      </c>
      <c r="V53" s="75" t="str">
        <f>Ava_4!G5</f>
        <v>Importante</v>
      </c>
      <c r="W53" s="76">
        <f>Ava_4!J5/4</f>
        <v>0</v>
      </c>
    </row>
    <row r="54" spans="2:23" ht="48.75" customHeight="1" x14ac:dyDescent="0.3">
      <c r="B54" s="16"/>
      <c r="C54" s="244"/>
      <c r="D54" s="239"/>
      <c r="E54" s="232"/>
      <c r="F54" s="129" t="s">
        <v>198</v>
      </c>
      <c r="G54" s="131" t="s">
        <v>196</v>
      </c>
      <c r="H54" s="6">
        <v>3</v>
      </c>
      <c r="O54" s="16">
        <v>5.0000000000000001E-3</v>
      </c>
      <c r="P54" s="16">
        <f>IFERROR((Ava_4!K6/100)+O54+Ava_4!J6,0)</f>
        <v>3.4999999999999996E-2</v>
      </c>
      <c r="Q54" s="16">
        <f>IFERROR(O54+Ava_4!J6-(Ava_4!K6/100),0)</f>
        <v>-2.4999999999999998E-2</v>
      </c>
      <c r="R54" s="75" t="str">
        <f>E188</f>
        <v>¿La empresa hace uso de la tecnología en sus procesos?</v>
      </c>
      <c r="S54" s="16" t="str">
        <f t="shared" ref="S54:S64" si="18">$C$184</f>
        <v>Operaciones</v>
      </c>
      <c r="T54" s="16" t="str">
        <f>$D$184</f>
        <v>Procesos</v>
      </c>
      <c r="U54" s="75" t="e">
        <f>Ava_4!F6</f>
        <v>#N/A</v>
      </c>
      <c r="V54" s="75" t="str">
        <f>Ava_4!G6</f>
        <v>Importante</v>
      </c>
      <c r="W54" s="76">
        <f>Ava_4!J6/4</f>
        <v>0</v>
      </c>
    </row>
    <row r="55" spans="2:23" ht="48.75" customHeight="1" x14ac:dyDescent="0.3">
      <c r="B55" s="16"/>
      <c r="C55" s="244"/>
      <c r="D55" s="239"/>
      <c r="E55" s="233"/>
      <c r="F55" s="130" t="s">
        <v>197</v>
      </c>
      <c r="G55" s="122" t="s">
        <v>486</v>
      </c>
      <c r="H55" s="6">
        <v>4</v>
      </c>
      <c r="O55" s="16">
        <v>5.1000000000000004E-3</v>
      </c>
      <c r="P55" s="16">
        <f>IFERROR((Ava_4!K7/100)+O55+Ava_4!J7,0)</f>
        <v>4.5100000000000001E-2</v>
      </c>
      <c r="Q55" s="16">
        <f>IFERROR(O55+Ava_4!J7-(Ava_4!K7/100),0)</f>
        <v>-3.49E-2</v>
      </c>
      <c r="R55" s="75" t="str">
        <f>E192</f>
        <v>¿La empresa gerencia sus compras?</v>
      </c>
      <c r="S55" s="16" t="str">
        <f t="shared" si="18"/>
        <v>Operaciones</v>
      </c>
      <c r="T55" s="16" t="str">
        <f>$D$184</f>
        <v>Procesos</v>
      </c>
      <c r="U55" s="75" t="e">
        <f>Ava_4!F7</f>
        <v>#N/A</v>
      </c>
      <c r="V55" s="75" t="str">
        <f>Ava_4!G7</f>
        <v>Muy importante</v>
      </c>
      <c r="W55" s="76">
        <f>Ava_4!J7/4</f>
        <v>0</v>
      </c>
    </row>
    <row r="56" spans="2:23" ht="48.75" customHeight="1" x14ac:dyDescent="0.3">
      <c r="B56" s="16"/>
      <c r="C56" s="244"/>
      <c r="D56" s="239"/>
      <c r="E56" s="231" t="s">
        <v>199</v>
      </c>
      <c r="F56" s="133" t="s">
        <v>8</v>
      </c>
      <c r="G56" s="123" t="s">
        <v>520</v>
      </c>
      <c r="H56" s="6">
        <v>1</v>
      </c>
      <c r="O56" s="16">
        <v>5.1999999999999998E-3</v>
      </c>
      <c r="P56" s="16">
        <f>IFERROR((Ava_4!K8/100)+O56+Ava_4!J8,0)</f>
        <v>2.52E-2</v>
      </c>
      <c r="Q56" s="16">
        <f>IFERROR(O56+Ava_4!J8-(Ava_4!K8/100),0)</f>
        <v>-1.4800000000000001E-2</v>
      </c>
      <c r="R56" s="75" t="str">
        <f>E196</f>
        <v>¿La empresa posee gestores de procesos?</v>
      </c>
      <c r="S56" s="16" t="str">
        <f t="shared" si="18"/>
        <v>Operaciones</v>
      </c>
      <c r="T56" s="16" t="str">
        <f>$D$184</f>
        <v>Procesos</v>
      </c>
      <c r="U56" s="75" t="e">
        <f>Ava_4!F8</f>
        <v>#N/A</v>
      </c>
      <c r="V56" s="75" t="str">
        <f>Ava_4!G8</f>
        <v>Poco importante</v>
      </c>
      <c r="W56" s="76">
        <f>Ava_4!J8/4</f>
        <v>0</v>
      </c>
    </row>
    <row r="57" spans="2:23" ht="48.75" customHeight="1" x14ac:dyDescent="0.3">
      <c r="B57" s="16"/>
      <c r="C57" s="244"/>
      <c r="D57" s="239"/>
      <c r="E57" s="232"/>
      <c r="F57" s="132" t="s">
        <v>9</v>
      </c>
      <c r="G57" s="131" t="s">
        <v>201</v>
      </c>
      <c r="H57" s="6">
        <v>2</v>
      </c>
      <c r="O57" s="16">
        <v>5.3E-3</v>
      </c>
      <c r="P57" s="16">
        <f>IFERROR((Ava_4!K9/100)+O57+Ava_4!J9,0)</f>
        <v>1.5300000000000001E-2</v>
      </c>
      <c r="Q57" s="16">
        <f>IFERROR(O57+Ava_4!J9-(Ava_4!K9/100),0)</f>
        <v>-4.7000000000000002E-3</v>
      </c>
      <c r="R57" s="75" t="str">
        <f>E199</f>
        <v>¿La empresa posee un estricto control de calidad?</v>
      </c>
      <c r="S57" s="16" t="str">
        <f t="shared" si="18"/>
        <v>Operaciones</v>
      </c>
      <c r="T57" s="16" t="str">
        <f>$D$199</f>
        <v>Calidad</v>
      </c>
      <c r="U57" s="75" t="e">
        <f>Ava_4!F9</f>
        <v>#N/A</v>
      </c>
      <c r="V57" s="75" t="str">
        <f>Ava_4!G9</f>
        <v>Irrelevante</v>
      </c>
      <c r="W57" s="76">
        <f>Ava_4!J9/4</f>
        <v>0</v>
      </c>
    </row>
    <row r="58" spans="2:23" ht="48.75" customHeight="1" x14ac:dyDescent="0.3">
      <c r="B58" s="16"/>
      <c r="C58" s="244"/>
      <c r="D58" s="239"/>
      <c r="E58" s="232"/>
      <c r="F58" s="129" t="s">
        <v>200</v>
      </c>
      <c r="G58" s="125" t="s">
        <v>521</v>
      </c>
      <c r="H58" s="6">
        <v>3</v>
      </c>
      <c r="O58" s="16">
        <v>5.4000000000000003E-3</v>
      </c>
      <c r="P58" s="16">
        <f>IFERROR((Ava_4!K10/100)+O58+Ava_4!J10,0)</f>
        <v>2.5399999999999999E-2</v>
      </c>
      <c r="Q58" s="16">
        <f>IFERROR(O58+Ava_4!J10-(Ava_4!K10/100),0)</f>
        <v>-1.46E-2</v>
      </c>
      <c r="R58" s="75" t="str">
        <f>E202</f>
        <v>¿La empresa sigue reglas o regularización de los órganos especializados?</v>
      </c>
      <c r="S58" s="16" t="str">
        <f t="shared" si="18"/>
        <v>Operaciones</v>
      </c>
      <c r="T58" s="16" t="str">
        <f>$D$199</f>
        <v>Calidad</v>
      </c>
      <c r="U58" s="75" t="e">
        <f>Ava_4!F10</f>
        <v>#N/A</v>
      </c>
      <c r="V58" s="75" t="str">
        <f>Ava_4!G10</f>
        <v>Poco importante</v>
      </c>
      <c r="W58" s="76">
        <f>Ava_4!J10/4</f>
        <v>0</v>
      </c>
    </row>
    <row r="59" spans="2:23" ht="48.75" customHeight="1" x14ac:dyDescent="0.3">
      <c r="B59" s="16"/>
      <c r="C59" s="244"/>
      <c r="D59" s="239"/>
      <c r="E59" s="233"/>
      <c r="F59" s="130" t="s">
        <v>202</v>
      </c>
      <c r="G59" s="122" t="s">
        <v>486</v>
      </c>
      <c r="H59" s="6">
        <v>4</v>
      </c>
      <c r="O59" s="16">
        <v>5.4999999999999997E-3</v>
      </c>
      <c r="P59" s="16">
        <f>IFERROR((Ava_4!K11/100)+O59+Ava_4!J11,0)</f>
        <v>3.5499999999999997E-2</v>
      </c>
      <c r="Q59" s="16">
        <f>IFERROR(O59+Ava_4!J11-(Ava_4!K11/100),0)</f>
        <v>-2.4500000000000001E-2</v>
      </c>
      <c r="R59" s="75" t="str">
        <f>E205</f>
        <v>¿La empresa entrega sus productos o servicios dentro del tiempo estipulado?</v>
      </c>
      <c r="S59" s="16" t="str">
        <f t="shared" si="18"/>
        <v>Operaciones</v>
      </c>
      <c r="T59" s="16" t="str">
        <f>$D$199</f>
        <v>Calidad</v>
      </c>
      <c r="U59" s="75" t="e">
        <f>Ava_4!F11</f>
        <v>#N/A</v>
      </c>
      <c r="V59" s="75" t="str">
        <f>Ava_4!G11</f>
        <v>Importante</v>
      </c>
      <c r="W59" s="76">
        <f>Ava_4!J11/4</f>
        <v>0</v>
      </c>
    </row>
    <row r="60" spans="2:23" ht="48.75" customHeight="1" x14ac:dyDescent="0.3">
      <c r="B60" s="16"/>
      <c r="C60" s="244"/>
      <c r="D60" s="239"/>
      <c r="E60" s="231" t="s">
        <v>203</v>
      </c>
      <c r="F60" s="128" t="s">
        <v>204</v>
      </c>
      <c r="G60" s="123" t="s">
        <v>522</v>
      </c>
      <c r="H60" s="6">
        <v>1</v>
      </c>
      <c r="O60" s="16">
        <v>5.5999999999999999E-3</v>
      </c>
      <c r="P60" s="16">
        <f>IFERROR((Ava_4!K12/100)+O60+Ava_4!J12,0)</f>
        <v>2.5600000000000001E-2</v>
      </c>
      <c r="Q60" s="16">
        <f>IFERROR(O60+Ava_4!J12-(Ava_4!K12/100),0)</f>
        <v>-1.44E-2</v>
      </c>
      <c r="R60" s="75" t="str">
        <f>E208</f>
        <v>¿Hay un servicio de atención al cliente, o un post venta para obtener los feedbacks?</v>
      </c>
      <c r="S60" s="16" t="str">
        <f t="shared" si="18"/>
        <v>Operaciones</v>
      </c>
      <c r="T60" s="16" t="str">
        <f>$D$199</f>
        <v>Calidad</v>
      </c>
      <c r="U60" s="75" t="e">
        <f>Ava_4!F12</f>
        <v>#N/A</v>
      </c>
      <c r="V60" s="75" t="str">
        <f>Ava_4!G12</f>
        <v>Poco importante</v>
      </c>
      <c r="W60" s="76">
        <f>Ava_4!J12/4</f>
        <v>0</v>
      </c>
    </row>
    <row r="61" spans="2:23" ht="48.75" customHeight="1" x14ac:dyDescent="0.3">
      <c r="B61" s="16"/>
      <c r="C61" s="244"/>
      <c r="D61" s="239"/>
      <c r="E61" s="232"/>
      <c r="F61" s="129" t="s">
        <v>205</v>
      </c>
      <c r="G61" s="125" t="s">
        <v>523</v>
      </c>
      <c r="H61" s="6">
        <v>2</v>
      </c>
      <c r="O61" s="16">
        <v>5.7000000000000002E-3</v>
      </c>
      <c r="P61" s="16">
        <f>IFERROR((Ava_4!K13/100)+O61+Ava_4!J13,0)</f>
        <v>4.5700000000000005E-2</v>
      </c>
      <c r="Q61" s="16">
        <f>IFERROR(O61+Ava_4!J13-(Ava_4!K13/100),0)</f>
        <v>-3.4299999999999997E-2</v>
      </c>
      <c r="R61" s="75" t="str">
        <f>E212</f>
        <v>¿La empresa posee políticas para la selección y relación de sus proveedores?</v>
      </c>
      <c r="S61" s="16" t="str">
        <f t="shared" si="18"/>
        <v>Operaciones</v>
      </c>
      <c r="T61" s="16" t="str">
        <f>$D$212</f>
        <v>Logística</v>
      </c>
      <c r="U61" s="75" t="e">
        <f>Ava_4!F13</f>
        <v>#N/A</v>
      </c>
      <c r="V61" s="75" t="str">
        <f>Ava_4!G13</f>
        <v>Muy importante</v>
      </c>
      <c r="W61" s="76">
        <f>Ava_4!J13/4</f>
        <v>0</v>
      </c>
    </row>
    <row r="62" spans="2:23" ht="48.75" customHeight="1" x14ac:dyDescent="0.3">
      <c r="B62" s="16"/>
      <c r="C62" s="244"/>
      <c r="D62" s="239"/>
      <c r="E62" s="232"/>
      <c r="F62" s="129" t="s">
        <v>206</v>
      </c>
      <c r="G62" s="125" t="s">
        <v>524</v>
      </c>
      <c r="H62" s="6">
        <v>3</v>
      </c>
      <c r="O62" s="16">
        <v>5.7999999999999996E-3</v>
      </c>
      <c r="P62" s="16">
        <f>IFERROR((Ava_4!K14/100)+O62+Ava_4!J14,0)</f>
        <v>3.5799999999999998E-2</v>
      </c>
      <c r="Q62" s="16">
        <f>IFERROR(O62+Ava_4!J14-(Ava_4!K14/100),0)</f>
        <v>-2.4199999999999999E-2</v>
      </c>
      <c r="R62" s="75" t="str">
        <f>E216</f>
        <v>¿La empresa tiene el control de su inventario?</v>
      </c>
      <c r="S62" s="16" t="str">
        <f t="shared" si="18"/>
        <v>Operaciones</v>
      </c>
      <c r="T62" s="16" t="str">
        <f>$D$212</f>
        <v>Logística</v>
      </c>
      <c r="U62" s="75" t="e">
        <f>Ava_4!F14</f>
        <v>#N/A</v>
      </c>
      <c r="V62" s="75" t="str">
        <f>Ava_4!G14</f>
        <v>Importante</v>
      </c>
      <c r="W62" s="76">
        <f>Ava_4!J14/4</f>
        <v>0</v>
      </c>
    </row>
    <row r="63" spans="2:23" ht="48.75" customHeight="1" x14ac:dyDescent="0.3">
      <c r="B63" s="16"/>
      <c r="C63" s="244"/>
      <c r="D63" s="239"/>
      <c r="E63" s="233"/>
      <c r="F63" s="134" t="s">
        <v>10</v>
      </c>
      <c r="G63" s="122" t="s">
        <v>486</v>
      </c>
      <c r="H63" s="6">
        <v>4</v>
      </c>
      <c r="O63" s="16">
        <v>5.8999999999999999E-3</v>
      </c>
      <c r="P63" s="16">
        <f>IFERROR((Ava_4!K15/100)+O63+Ava_4!J15,0)</f>
        <v>1.5900000000000001E-2</v>
      </c>
      <c r="Q63" s="16">
        <f>IFERROR(O63+Ava_4!J15-(Ava_4!K15/100),0)</f>
        <v>-4.1000000000000003E-3</v>
      </c>
      <c r="R63" s="75" t="str">
        <f>E220</f>
        <v>¿La empresa tiene el control de su sistema de entrega?</v>
      </c>
      <c r="S63" s="16" t="str">
        <f t="shared" si="18"/>
        <v>Operaciones</v>
      </c>
      <c r="T63" s="16" t="str">
        <f>$D$212</f>
        <v>Logística</v>
      </c>
      <c r="U63" s="75" t="e">
        <f>Ava_4!F15</f>
        <v>#N/A</v>
      </c>
      <c r="V63" s="75" t="str">
        <f>Ava_4!G15</f>
        <v>Irrelevante</v>
      </c>
      <c r="W63" s="76">
        <f>Ava_4!J15/4</f>
        <v>0</v>
      </c>
    </row>
    <row r="64" spans="2:23" ht="48.75" customHeight="1" x14ac:dyDescent="0.3">
      <c r="B64" s="16"/>
      <c r="C64" s="244"/>
      <c r="D64" s="239"/>
      <c r="E64" s="234" t="s">
        <v>207</v>
      </c>
      <c r="F64" s="135" t="s">
        <v>525</v>
      </c>
      <c r="G64" s="127" t="s">
        <v>210</v>
      </c>
      <c r="H64" s="6">
        <v>1</v>
      </c>
      <c r="O64" s="16">
        <v>6.0000000000000001E-3</v>
      </c>
      <c r="P64" s="16">
        <f>IFERROR((Ava_4!K16/100)+O64+Ava_4!J16,0)</f>
        <v>2.6000000000000002E-2</v>
      </c>
      <c r="Q64" s="16">
        <f>IFERROR(O64+Ava_4!J16-(Ava_4!K16/100),0)</f>
        <v>-1.4E-2</v>
      </c>
      <c r="R64" s="75" t="str">
        <f>E224</f>
        <v>¿La empresa posee una tasa alta de pérdida de los productos o servicios?</v>
      </c>
      <c r="S64" s="16" t="str">
        <f t="shared" si="18"/>
        <v>Operaciones</v>
      </c>
      <c r="T64" s="16" t="str">
        <f>$D$212</f>
        <v>Logística</v>
      </c>
      <c r="U64" s="75" t="e">
        <f>Ava_4!F16</f>
        <v>#N/A</v>
      </c>
      <c r="V64" s="75" t="str">
        <f>Ava_4!G16</f>
        <v>Poco importante</v>
      </c>
      <c r="W64" s="76">
        <f>Ava_4!J16/4</f>
        <v>0</v>
      </c>
    </row>
    <row r="65" spans="2:23" ht="48.75" customHeight="1" x14ac:dyDescent="0.3">
      <c r="B65" s="16"/>
      <c r="C65" s="244"/>
      <c r="D65" s="239"/>
      <c r="E65" s="236"/>
      <c r="F65" s="129" t="s">
        <v>208</v>
      </c>
      <c r="G65" s="125" t="s">
        <v>526</v>
      </c>
      <c r="H65" s="6">
        <v>2</v>
      </c>
      <c r="O65" s="16">
        <v>6.1000000000000004E-3</v>
      </c>
      <c r="P65" s="16">
        <f>IFERROR((Ava_5!K5/100)+O65+Ava_5!J5,0)</f>
        <v>3.0360999999999998</v>
      </c>
      <c r="Q65" s="16">
        <f>IFERROR(O65+Ava_5!J5-(Ava_5!K5/100),0)</f>
        <v>2.9761000000000002</v>
      </c>
      <c r="R65" s="75" t="str">
        <f>E227</f>
        <v>¿Su empresa cuenta con un proceso de reclutamiento y selección de empleados y anuncia sus ofertas de empleo?</v>
      </c>
      <c r="S65" s="16" t="str">
        <f>$C$227</f>
        <v>Gestión de Personas (GP)</v>
      </c>
      <c r="T65" s="16" t="str">
        <f>$D$227</f>
        <v>Reclutamiento y selección</v>
      </c>
      <c r="U65" s="75" t="str">
        <f>Ava_5!F5</f>
        <v>Realice un período de práctica con el candidato y delegue tareas reales de la empresa para que él pueda tener una mejor idea de cómo sería el día a día en la empresa para comprobar si el candidato se adapta.</v>
      </c>
      <c r="V65" s="75" t="str">
        <f>Ava_5!G5</f>
        <v>Importante</v>
      </c>
      <c r="W65" s="76">
        <f>Ava_5!J5/4</f>
        <v>0.75</v>
      </c>
    </row>
    <row r="66" spans="2:23" ht="48.75" customHeight="1" x14ac:dyDescent="0.3">
      <c r="B66" s="16"/>
      <c r="C66" s="244"/>
      <c r="D66" s="239"/>
      <c r="E66" s="236"/>
      <c r="F66" s="136" t="s">
        <v>122</v>
      </c>
      <c r="G66" s="125" t="s">
        <v>527</v>
      </c>
      <c r="H66" s="6">
        <v>3</v>
      </c>
      <c r="O66" s="16">
        <v>6.1999999999999998E-3</v>
      </c>
      <c r="P66" s="16">
        <f>IFERROR((Ava_5!K6/100)+O66+Ava_5!J6,0)</f>
        <v>3.0362</v>
      </c>
      <c r="Q66" s="16">
        <f>IFERROR(O66+Ava_5!J6-(Ava_5!K6/100),0)</f>
        <v>2.9762000000000004</v>
      </c>
      <c r="R66" s="75" t="str">
        <f>E231</f>
        <v>¿La empresa anuncia su proceso de reclutamiento de qué manera?</v>
      </c>
      <c r="S66" s="16" t="str">
        <f t="shared" ref="S66:S76" si="19">$C$227</f>
        <v>Gestión de Personas (GP)</v>
      </c>
      <c r="T66" s="16" t="str">
        <f>$D$227</f>
        <v>Reclutamiento y selección</v>
      </c>
      <c r="U66" s="75" t="str">
        <f>Ava_5!F6</f>
        <v>Anuncie sus ofertas de empleo en Internet, ampliando su alcance y ayude a ganar un aumento considerado de solicitantes.</v>
      </c>
      <c r="V66" s="75" t="str">
        <f>Ava_5!G6</f>
        <v>Importante</v>
      </c>
      <c r="W66" s="76">
        <f>Ava_5!J6/4</f>
        <v>0.75</v>
      </c>
    </row>
    <row r="67" spans="2:23" ht="48.75" customHeight="1" x14ac:dyDescent="0.3">
      <c r="B67" s="16"/>
      <c r="C67" s="245"/>
      <c r="D67" s="240"/>
      <c r="E67" s="237"/>
      <c r="F67" s="130" t="s">
        <v>209</v>
      </c>
      <c r="G67" s="122" t="s">
        <v>486</v>
      </c>
      <c r="H67" s="6">
        <v>4</v>
      </c>
      <c r="O67" s="16">
        <v>6.3E-3</v>
      </c>
      <c r="P67" s="16">
        <f>IFERROR((Ava_5!K7/100)+O67+Ava_5!J7,0)</f>
        <v>4.0362999999999998</v>
      </c>
      <c r="Q67" s="16">
        <f>IFERROR(O67+Ava_5!J7-(Ava_5!K7/100),0)</f>
        <v>3.9763000000000006</v>
      </c>
      <c r="R67" s="75" t="str">
        <f>E235</f>
        <v>¿Qué tipo de empleado contrata la empresa?</v>
      </c>
      <c r="S67" s="16" t="str">
        <f t="shared" si="19"/>
        <v>Gestión de Personas (GP)</v>
      </c>
      <c r="T67" s="16" t="str">
        <f>$D$227</f>
        <v>Reclutamiento y selección</v>
      </c>
      <c r="U67" s="75" t="str">
        <f>Ava_5!F7</f>
        <v>¡Felicitaciones! ¡Usted ya tiene el nivel máximo en esa cuestión!</v>
      </c>
      <c r="V67" s="75" t="str">
        <f>Ava_5!G7</f>
        <v>Importante</v>
      </c>
      <c r="W67" s="76">
        <f>Ava_5!J7/4</f>
        <v>1</v>
      </c>
    </row>
    <row r="68" spans="2:23" ht="48.75" customHeight="1" x14ac:dyDescent="0.3">
      <c r="B68" s="16" t="str">
        <f>UPPER(C68)</f>
        <v>FINANZAS</v>
      </c>
      <c r="C68" s="208" t="s">
        <v>155</v>
      </c>
      <c r="D68" s="218" t="s">
        <v>284</v>
      </c>
      <c r="E68" s="231" t="s">
        <v>230</v>
      </c>
      <c r="F68" s="137" t="s">
        <v>355</v>
      </c>
      <c r="G68" s="138" t="s">
        <v>218</v>
      </c>
      <c r="H68" s="6">
        <v>1</v>
      </c>
      <c r="O68" s="16">
        <v>6.4000000000000003E-3</v>
      </c>
      <c r="P68" s="16">
        <f>IFERROR((Ava_5!K8/100)+O68+Ava_5!J8,0)</f>
        <v>2.0364</v>
      </c>
      <c r="Q68" s="16">
        <f>IFERROR(O68+Ava_5!J8-(Ava_5!K8/100),0)</f>
        <v>1.9764000000000002</v>
      </c>
      <c r="R68" s="75" t="str">
        <f>E238</f>
        <v>¿La empresa lleva a cabo la contratación interna o externa?</v>
      </c>
      <c r="S68" s="16" t="str">
        <f t="shared" si="19"/>
        <v>Gestión de Personas (GP)</v>
      </c>
      <c r="T68" s="16" t="str">
        <f>$D$227</f>
        <v>Reclutamiento y selección</v>
      </c>
      <c r="U68" s="75" t="str">
        <f>Ava_5!F8</f>
        <v>Es muy importante contratar empleados internos, ya que esto valorizará sus empleados actuales, sin embargo, al dar exclusividad a este tipo de contratación usted tiende a dejar de fortalecer el cuadro de sus empleados.</v>
      </c>
      <c r="V68" s="75" t="str">
        <f>Ava_5!G8</f>
        <v>Importante</v>
      </c>
      <c r="W68" s="76">
        <f>Ava_5!J8/4</f>
        <v>0.5</v>
      </c>
    </row>
    <row r="69" spans="2:23" ht="48.75" customHeight="1" x14ac:dyDescent="0.3">
      <c r="B69" s="16"/>
      <c r="C69" s="209"/>
      <c r="D69" s="212"/>
      <c r="E69" s="232"/>
      <c r="F69" s="183" t="s">
        <v>219</v>
      </c>
      <c r="G69" s="140" t="s">
        <v>220</v>
      </c>
      <c r="H69" s="6">
        <v>2</v>
      </c>
      <c r="O69" s="16">
        <v>6.4999999999999997E-3</v>
      </c>
      <c r="P69" s="16">
        <f>IFERROR((Ava_5!K9/100)+O69+Ava_5!J9,0)</f>
        <v>2.0365000000000002</v>
      </c>
      <c r="Q69" s="16">
        <f>IFERROR(O69+Ava_5!J9-(Ava_5!K9/100),0)</f>
        <v>1.9764999999999999</v>
      </c>
      <c r="R69" s="75" t="str">
        <f>E242</f>
        <v>¿Cómo son realizadas las evaluaciones de desempeño de los empleados?</v>
      </c>
      <c r="S69" s="16" t="str">
        <f t="shared" si="19"/>
        <v>Gestión de Personas (GP)</v>
      </c>
      <c r="T69" s="16" t="str">
        <f>$D$242</f>
        <v>Entrenamiento y desarrollo</v>
      </c>
      <c r="U69" s="75" t="str">
        <f>Ava_5!F9</f>
        <v>Transforme la evaluación del desempeño en un proceso formal, con criterios y periodicidad definida, ofreciendo un feedback constructivo luego de la realización de un trabajo de esfuerzo. La evaluación formal del personal contribuye al desarrollo de la propia organización y del propio empleado evaluado.</v>
      </c>
      <c r="V69" s="75" t="str">
        <f>Ava_5!G9</f>
        <v>Importante</v>
      </c>
      <c r="W69" s="76">
        <f>Ava_5!J9/4</f>
        <v>0.5</v>
      </c>
    </row>
    <row r="70" spans="2:23" ht="48.75" customHeight="1" x14ac:dyDescent="0.3">
      <c r="B70" s="16"/>
      <c r="C70" s="209"/>
      <c r="D70" s="212"/>
      <c r="E70" s="232"/>
      <c r="F70" s="132" t="s">
        <v>12</v>
      </c>
      <c r="G70" s="140" t="s">
        <v>221</v>
      </c>
      <c r="H70" s="6">
        <v>3</v>
      </c>
      <c r="O70" s="16">
        <v>6.6E-3</v>
      </c>
      <c r="P70" s="16">
        <f>IFERROR((Ava_5!K10/100)+O70+Ava_5!J10,0)</f>
        <v>4.0366</v>
      </c>
      <c r="Q70" s="16">
        <f>IFERROR(O70+Ava_5!J10-(Ava_5!K10/100),0)</f>
        <v>3.9765999999999999</v>
      </c>
      <c r="R70" s="75" t="str">
        <f>E246</f>
        <v>¿Cómo es elaborado el plan de desarrollo de los empleados?</v>
      </c>
      <c r="S70" s="16" t="str">
        <f t="shared" si="19"/>
        <v>Gestión de Personas (GP)</v>
      </c>
      <c r="T70" s="16" t="str">
        <f>$D$242</f>
        <v>Entrenamiento y desarrollo</v>
      </c>
      <c r="U70" s="75" t="str">
        <f>Ava_5!F10</f>
        <v>¡Felicitaciones! ¡Usted ya tiene el nivel máximo en esa cuestión!</v>
      </c>
      <c r="V70" s="75" t="str">
        <f>Ava_5!G10</f>
        <v>Importante</v>
      </c>
      <c r="W70" s="76">
        <f>Ava_5!J10/4</f>
        <v>1</v>
      </c>
    </row>
    <row r="71" spans="2:23" ht="48.75" customHeight="1" x14ac:dyDescent="0.3">
      <c r="B71" s="16"/>
      <c r="C71" s="209"/>
      <c r="D71" s="212"/>
      <c r="E71" s="233"/>
      <c r="F71" s="141" t="s">
        <v>222</v>
      </c>
      <c r="G71" s="122" t="s">
        <v>486</v>
      </c>
      <c r="H71" s="6">
        <v>4</v>
      </c>
      <c r="O71" s="16">
        <v>6.7000000000000002E-3</v>
      </c>
      <c r="P71" s="16">
        <f>IFERROR((Ava_5!K11/100)+O71+Ava_5!J11,0)</f>
        <v>3.0367000000000002</v>
      </c>
      <c r="Q71" s="16">
        <f>IFERROR(O71+Ava_5!J11-(Ava_5!K11/100),0)</f>
        <v>2.9767000000000001</v>
      </c>
      <c r="R71" s="75" t="str">
        <f>E250</f>
        <v>¿La empresa invierte para mejorar las competencias deficientes?</v>
      </c>
      <c r="S71" s="16" t="str">
        <f t="shared" si="19"/>
        <v>Gestión de Personas (GP)</v>
      </c>
      <c r="T71" s="16" t="str">
        <f>$D$242</f>
        <v>Entrenamiento y desarrollo</v>
      </c>
      <c r="U71" s="75" t="str">
        <f>Ava_5!F11</f>
        <v>Trate de entender a través de investigaciones y evaluaciones de desempeño cuáles competencias son realmente necesarias y cuáles tiene mayor necesidad. Es importante dirigir los recursos para no proporcionar entrenamientos improductivos para la empresa y tener eficiencia.</v>
      </c>
      <c r="V71" s="75" t="str">
        <f>Ava_5!G11</f>
        <v>Importante</v>
      </c>
      <c r="W71" s="76">
        <f>Ava_5!J11/4</f>
        <v>0.75</v>
      </c>
    </row>
    <row r="72" spans="2:23" ht="48.75" customHeight="1" x14ac:dyDescent="0.3">
      <c r="B72" s="16"/>
      <c r="C72" s="209"/>
      <c r="D72" s="212"/>
      <c r="E72" s="231" t="s">
        <v>229</v>
      </c>
      <c r="F72" s="137" t="s">
        <v>223</v>
      </c>
      <c r="G72" s="138" t="s">
        <v>224</v>
      </c>
      <c r="H72" s="6">
        <v>1</v>
      </c>
      <c r="O72" s="16">
        <v>6.7999999999999996E-3</v>
      </c>
      <c r="P72" s="16">
        <f>IFERROR((Ava_5!K12/100)+O72+Ava_5!J12,0)</f>
        <v>3.0367999999999999</v>
      </c>
      <c r="Q72" s="16">
        <f>IFERROR(O72+Ava_5!J12-(Ava_5!K12/100),0)</f>
        <v>2.9768000000000003</v>
      </c>
      <c r="R72" s="75" t="str">
        <f>E253</f>
        <v>¿Cuándo un nuevo empleado asume un cargo está recibiendo un entrenamiento adecuado?</v>
      </c>
      <c r="S72" s="16" t="str">
        <f t="shared" si="19"/>
        <v>Gestión de Personas (GP)</v>
      </c>
      <c r="T72" s="16" t="str">
        <f>$D$242</f>
        <v>Entrenamiento y desarrollo</v>
      </c>
      <c r="U72" s="75" t="str">
        <f>Ava_5!F12</f>
        <v>Ya es un primer paso, ahora promueva un entrenamiento específico para el cargo que él ejercerá.</v>
      </c>
      <c r="V72" s="75" t="str">
        <f>Ava_5!G12</f>
        <v>Importante</v>
      </c>
      <c r="W72" s="76">
        <f>Ava_5!J12/4</f>
        <v>0.75</v>
      </c>
    </row>
    <row r="73" spans="2:23" ht="48.75" customHeight="1" x14ac:dyDescent="0.3">
      <c r="B73" s="16"/>
      <c r="C73" s="209"/>
      <c r="D73" s="212"/>
      <c r="E73" s="232"/>
      <c r="F73" s="119" t="s">
        <v>528</v>
      </c>
      <c r="G73" s="140" t="s">
        <v>225</v>
      </c>
      <c r="H73" s="6">
        <v>2</v>
      </c>
      <c r="O73" s="16">
        <v>6.8999999999999999E-3</v>
      </c>
      <c r="P73" s="16">
        <f>IFERROR((Ava_5!K13/100)+O73+Ava_5!J13,0)</f>
        <v>1.0368999999999999</v>
      </c>
      <c r="Q73" s="16">
        <f>IFERROR(O73+Ava_5!J13-(Ava_5!K13/100),0)</f>
        <v>0.97689999999999988</v>
      </c>
      <c r="R73" s="75" t="str">
        <f>E256</f>
        <v>¿Cómo es hecha la comunicación interna dentro de la empresa?</v>
      </c>
      <c r="S73" s="16" t="str">
        <f t="shared" si="19"/>
        <v>Gestión de Personas (GP)</v>
      </c>
      <c r="T73" s="16" t="str">
        <f>$D$256</f>
        <v>Retención de talento</v>
      </c>
      <c r="U73" s="75" t="str">
        <f>Ava_5!F13</f>
        <v>Realice constantes reuniones para promover el intercambio de informaciones. Muchos gerentes cambian las reglas y se olvidan de comunicar sobre esos cambios a sus empleados. Este tipo de error aumenta las posibilidades de que los cambios realizados no traigan resultados esperados.</v>
      </c>
      <c r="V73" s="75" t="str">
        <f>Ava_5!G13</f>
        <v>Importante</v>
      </c>
      <c r="W73" s="76">
        <f>Ava_5!J13/4</f>
        <v>0.25</v>
      </c>
    </row>
    <row r="74" spans="2:23" ht="48.75" customHeight="1" x14ac:dyDescent="0.3">
      <c r="B74" s="16"/>
      <c r="C74" s="209"/>
      <c r="D74" s="212"/>
      <c r="E74" s="232"/>
      <c r="F74" s="139" t="s">
        <v>226</v>
      </c>
      <c r="G74" s="140" t="s">
        <v>227</v>
      </c>
      <c r="H74" s="6">
        <v>3</v>
      </c>
      <c r="O74" s="16">
        <v>7.0000000000000001E-3</v>
      </c>
      <c r="P74" s="16">
        <f>IFERROR((Ava_5!K14/100)+O74+Ava_5!J14,0)</f>
        <v>3.0369999999999999</v>
      </c>
      <c r="Q74" s="16">
        <f>IFERROR(O74+Ava_5!J14-(Ava_5!K14/100),0)</f>
        <v>2.9770000000000003</v>
      </c>
      <c r="R74" s="75" t="str">
        <f>E260</f>
        <v>¿Cómo se distribuyen  los cargos y la evaluación de los sueldos?</v>
      </c>
      <c r="S74" s="16" t="str">
        <f t="shared" si="19"/>
        <v>Gestión de Personas (GP)</v>
      </c>
      <c r="T74" s="16" t="str">
        <f>$D$256</f>
        <v>Retención de talento</v>
      </c>
      <c r="U74" s="75" t="str">
        <f>Ava_5!F14</f>
        <v>Actualice las descripciones de los cargos y las compatibilice con las actividades realizadas en su empresa. Los cambios del mercado reflejan en su empresa y estos cambios pueden reflejar en las actividades que sus empleados realizan.</v>
      </c>
      <c r="V74" s="75" t="str">
        <f>Ava_5!G14</f>
        <v>Importante</v>
      </c>
      <c r="W74" s="76">
        <f>Ava_5!J14/4</f>
        <v>0.75</v>
      </c>
    </row>
    <row r="75" spans="2:23" ht="48.75" customHeight="1" x14ac:dyDescent="0.3">
      <c r="B75" s="16"/>
      <c r="C75" s="209"/>
      <c r="D75" s="212"/>
      <c r="E75" s="233"/>
      <c r="F75" s="141" t="s">
        <v>228</v>
      </c>
      <c r="G75" s="122" t="s">
        <v>486</v>
      </c>
      <c r="H75" s="6">
        <v>4</v>
      </c>
      <c r="O75" s="16">
        <v>7.1000000000000004E-3</v>
      </c>
      <c r="P75" s="16">
        <f>IFERROR((Ava_5!K15/100)+O75+Ava_5!J15,0)</f>
        <v>2.0371000000000001</v>
      </c>
      <c r="Q75" s="16">
        <f>IFERROR(O75+Ava_5!J15-(Ava_5!K15/100),0)</f>
        <v>1.9770999999999999</v>
      </c>
      <c r="R75" s="75" t="str">
        <f>E264</f>
        <v>¿Cómo son estructuradas las políticas de reconocimiento e incentivos para los empleados?</v>
      </c>
      <c r="S75" s="16" t="str">
        <f t="shared" si="19"/>
        <v>Gestión de Personas (GP)</v>
      </c>
      <c r="T75" s="16" t="str">
        <f>$D$256</f>
        <v>Retención de talento</v>
      </c>
      <c r="U75" s="75" t="str">
        <f>Ava_5!F15</f>
        <v>Amplie la política de reconocimiento e incentivos para otros cargos. Diferentes cargos contribuyen de forma distinta para el éxito de la organización, por eso usted debe buscar establecer criterios de avaliación y premiación de acuerdo con el papel desempeñado por cada empleado en su negocio.</v>
      </c>
      <c r="V75" s="75" t="str">
        <f>Ava_5!G15</f>
        <v>Importante</v>
      </c>
      <c r="W75" s="76">
        <f>Ava_5!J15/4</f>
        <v>0.5</v>
      </c>
    </row>
    <row r="76" spans="2:23" ht="48.75" customHeight="1" x14ac:dyDescent="0.3">
      <c r="B76" s="16"/>
      <c r="C76" s="209"/>
      <c r="D76" s="212"/>
      <c r="E76" s="231" t="s">
        <v>234</v>
      </c>
      <c r="F76" s="137" t="s">
        <v>231</v>
      </c>
      <c r="G76" s="123" t="s">
        <v>530</v>
      </c>
      <c r="H76" s="6">
        <v>2</v>
      </c>
      <c r="O76" s="16">
        <v>7.1999999999999998E-3</v>
      </c>
      <c r="P76" s="16">
        <f>IFERROR((Ava_5!K16/100)+O76+Ava_5!J16,0)</f>
        <v>3.0371999999999999</v>
      </c>
      <c r="Q76" s="16">
        <f>IFERROR(O76+Ava_5!J16-(Ava_5!K16/100),0)</f>
        <v>2.9772000000000003</v>
      </c>
      <c r="R76" s="75" t="str">
        <f>E268</f>
        <v>¿Cómo la empresa garantiza la salud y el bienestar de sus empleados?</v>
      </c>
      <c r="S76" s="16" t="str">
        <f t="shared" si="19"/>
        <v>Gestión de Personas (GP)</v>
      </c>
      <c r="T76" s="16" t="str">
        <f>$D$256</f>
        <v>Retención de talento</v>
      </c>
      <c r="U76" s="75" t="str">
        <f>Ava_5!F16</f>
        <v>Crie un canal formal de quejas de los empleados y trátelos de manera eficiente. Ademá de eso, deje los horarios y lugares de trabajo más flexibles. A menudo, eso puede ahorrar el tiempo de su colaborador y llevar más bienestar para él y para su empresa.</v>
      </c>
      <c r="V76" s="75" t="str">
        <f>Ava_5!G16</f>
        <v>Importante</v>
      </c>
      <c r="W76" s="76">
        <f>Ava_5!J16/4</f>
        <v>0.75</v>
      </c>
    </row>
    <row r="77" spans="2:23" ht="48.75" customHeight="1" x14ac:dyDescent="0.3">
      <c r="B77" s="16"/>
      <c r="C77" s="209"/>
      <c r="D77" s="212"/>
      <c r="E77" s="232"/>
      <c r="F77" s="139" t="s">
        <v>232</v>
      </c>
      <c r="G77" s="140" t="s">
        <v>233</v>
      </c>
      <c r="H77" s="6">
        <v>3</v>
      </c>
    </row>
    <row r="78" spans="2:23" ht="48.75" customHeight="1" x14ac:dyDescent="0.3">
      <c r="B78" s="16"/>
      <c r="C78" s="209"/>
      <c r="D78" s="212"/>
      <c r="E78" s="235"/>
      <c r="F78" s="142" t="s">
        <v>529</v>
      </c>
      <c r="G78" s="122" t="s">
        <v>486</v>
      </c>
      <c r="H78" s="6">
        <v>4</v>
      </c>
    </row>
    <row r="79" spans="2:23" ht="48.75" customHeight="1" x14ac:dyDescent="0.3">
      <c r="B79" s="16"/>
      <c r="C79" s="209"/>
      <c r="D79" s="212"/>
      <c r="E79" s="231" t="s">
        <v>235</v>
      </c>
      <c r="F79" s="137" t="s">
        <v>236</v>
      </c>
      <c r="G79" s="123" t="s">
        <v>531</v>
      </c>
      <c r="H79" s="6">
        <v>1</v>
      </c>
    </row>
    <row r="80" spans="2:23" ht="48.75" customHeight="1" x14ac:dyDescent="0.3">
      <c r="B80" s="16"/>
      <c r="C80" s="209"/>
      <c r="D80" s="216"/>
      <c r="E80" s="232"/>
      <c r="F80" s="139" t="s">
        <v>238</v>
      </c>
      <c r="G80" s="140" t="s">
        <v>237</v>
      </c>
      <c r="H80" s="6">
        <v>2</v>
      </c>
    </row>
    <row r="81" spans="2:8" ht="48.75" customHeight="1" x14ac:dyDescent="0.3">
      <c r="B81" s="16"/>
      <c r="C81" s="209"/>
      <c r="D81" s="216"/>
      <c r="E81" s="232"/>
      <c r="F81" s="139" t="s">
        <v>239</v>
      </c>
      <c r="G81" s="140" t="s">
        <v>240</v>
      </c>
      <c r="H81" s="6">
        <v>3</v>
      </c>
    </row>
    <row r="82" spans="2:8" ht="48.75" customHeight="1" x14ac:dyDescent="0.3">
      <c r="B82" s="16"/>
      <c r="C82" s="209"/>
      <c r="D82" s="217"/>
      <c r="E82" s="233"/>
      <c r="F82" s="141" t="s">
        <v>241</v>
      </c>
      <c r="G82" s="122" t="s">
        <v>486</v>
      </c>
      <c r="H82" s="6">
        <v>4</v>
      </c>
    </row>
    <row r="83" spans="2:8" ht="48.75" customHeight="1" x14ac:dyDescent="0.3">
      <c r="B83" s="16"/>
      <c r="C83" s="209"/>
      <c r="D83" s="215" t="s">
        <v>279</v>
      </c>
      <c r="E83" s="231" t="s">
        <v>242</v>
      </c>
      <c r="F83" s="137" t="s">
        <v>243</v>
      </c>
      <c r="G83" s="138" t="s">
        <v>244</v>
      </c>
      <c r="H83" s="6">
        <v>1</v>
      </c>
    </row>
    <row r="84" spans="2:8" ht="48.75" customHeight="1" x14ac:dyDescent="0.3">
      <c r="B84" s="16"/>
      <c r="C84" s="209"/>
      <c r="D84" s="212"/>
      <c r="E84" s="232"/>
      <c r="F84" s="139" t="s">
        <v>245</v>
      </c>
      <c r="G84" s="125" t="s">
        <v>532</v>
      </c>
      <c r="H84" s="6">
        <v>2</v>
      </c>
    </row>
    <row r="85" spans="2:8" ht="48.75" customHeight="1" x14ac:dyDescent="0.3">
      <c r="B85" s="16"/>
      <c r="C85" s="209"/>
      <c r="D85" s="212"/>
      <c r="E85" s="232"/>
      <c r="F85" s="132" t="s">
        <v>13</v>
      </c>
      <c r="G85" s="125" t="s">
        <v>533</v>
      </c>
      <c r="H85" s="6">
        <v>3</v>
      </c>
    </row>
    <row r="86" spans="2:8" ht="48.75" customHeight="1" x14ac:dyDescent="0.3">
      <c r="B86" s="16"/>
      <c r="C86" s="209"/>
      <c r="D86" s="212"/>
      <c r="E86" s="233"/>
      <c r="F86" s="141" t="s">
        <v>246</v>
      </c>
      <c r="G86" s="122" t="s">
        <v>486</v>
      </c>
      <c r="H86" s="6">
        <v>4</v>
      </c>
    </row>
    <row r="87" spans="2:8" ht="48.75" customHeight="1" x14ac:dyDescent="0.3">
      <c r="B87" s="16"/>
      <c r="C87" s="209"/>
      <c r="D87" s="212"/>
      <c r="E87" s="231" t="s">
        <v>534</v>
      </c>
      <c r="F87" s="137" t="s">
        <v>247</v>
      </c>
      <c r="G87" s="123" t="s">
        <v>248</v>
      </c>
      <c r="H87" s="6">
        <v>1</v>
      </c>
    </row>
    <row r="88" spans="2:8" ht="48.75" customHeight="1" x14ac:dyDescent="0.3">
      <c r="B88" s="16"/>
      <c r="C88" s="209"/>
      <c r="D88" s="212"/>
      <c r="E88" s="232"/>
      <c r="F88" s="132" t="s">
        <v>14</v>
      </c>
      <c r="G88" s="125" t="s">
        <v>536</v>
      </c>
      <c r="H88" s="6">
        <v>2</v>
      </c>
    </row>
    <row r="89" spans="2:8" ht="48.75" customHeight="1" x14ac:dyDescent="0.3">
      <c r="B89" s="16"/>
      <c r="C89" s="209"/>
      <c r="D89" s="212"/>
      <c r="E89" s="232"/>
      <c r="F89" s="132" t="s">
        <v>15</v>
      </c>
      <c r="G89" s="125" t="s">
        <v>537</v>
      </c>
      <c r="H89" s="6">
        <v>3</v>
      </c>
    </row>
    <row r="90" spans="2:8" ht="48.75" customHeight="1" x14ac:dyDescent="0.3">
      <c r="B90" s="16"/>
      <c r="C90" s="209"/>
      <c r="D90" s="212"/>
      <c r="E90" s="233"/>
      <c r="F90" s="121" t="s">
        <v>535</v>
      </c>
      <c r="G90" s="122" t="s">
        <v>486</v>
      </c>
      <c r="H90" s="6">
        <v>4</v>
      </c>
    </row>
    <row r="91" spans="2:8" ht="48.75" customHeight="1" x14ac:dyDescent="0.3">
      <c r="B91" s="16"/>
      <c r="C91" s="209"/>
      <c r="D91" s="212"/>
      <c r="E91" s="231" t="s">
        <v>538</v>
      </c>
      <c r="F91" s="135" t="s">
        <v>539</v>
      </c>
      <c r="G91" s="123" t="s">
        <v>542</v>
      </c>
      <c r="H91" s="6">
        <v>1</v>
      </c>
    </row>
    <row r="92" spans="2:8" ht="48.75" customHeight="1" x14ac:dyDescent="0.3">
      <c r="B92" s="16"/>
      <c r="C92" s="209"/>
      <c r="D92" s="212"/>
      <c r="E92" s="232"/>
      <c r="F92" s="139" t="s">
        <v>249</v>
      </c>
      <c r="G92" s="140" t="s">
        <v>250</v>
      </c>
      <c r="H92" s="6">
        <v>2</v>
      </c>
    </row>
    <row r="93" spans="2:8" ht="48.75" customHeight="1" x14ac:dyDescent="0.3">
      <c r="B93" s="16"/>
      <c r="C93" s="209"/>
      <c r="D93" s="212"/>
      <c r="E93" s="232"/>
      <c r="F93" s="119" t="s">
        <v>540</v>
      </c>
      <c r="G93" s="140" t="s">
        <v>251</v>
      </c>
      <c r="H93" s="6">
        <v>3</v>
      </c>
    </row>
    <row r="94" spans="2:8" ht="48.75" customHeight="1" x14ac:dyDescent="0.3">
      <c r="B94" s="16"/>
      <c r="C94" s="209"/>
      <c r="D94" s="212"/>
      <c r="E94" s="233"/>
      <c r="F94" s="121" t="s">
        <v>541</v>
      </c>
      <c r="G94" s="122" t="s">
        <v>486</v>
      </c>
      <c r="H94" s="6">
        <v>4</v>
      </c>
    </row>
    <row r="95" spans="2:8" ht="48.75" customHeight="1" x14ac:dyDescent="0.3">
      <c r="B95" s="16"/>
      <c r="C95" s="209"/>
      <c r="D95" s="212"/>
      <c r="E95" s="231" t="s">
        <v>252</v>
      </c>
      <c r="F95" s="137" t="s">
        <v>253</v>
      </c>
      <c r="G95" s="138" t="s">
        <v>257</v>
      </c>
      <c r="H95" s="6">
        <v>1</v>
      </c>
    </row>
    <row r="96" spans="2:8" ht="48.75" customHeight="1" x14ac:dyDescent="0.3">
      <c r="B96" s="16"/>
      <c r="C96" s="209"/>
      <c r="D96" s="216"/>
      <c r="E96" s="232"/>
      <c r="F96" s="139" t="s">
        <v>254</v>
      </c>
      <c r="G96" s="140" t="s">
        <v>258</v>
      </c>
      <c r="H96" s="6">
        <v>2</v>
      </c>
    </row>
    <row r="97" spans="2:18" ht="48.75" customHeight="1" x14ac:dyDescent="0.3">
      <c r="B97" s="16"/>
      <c r="C97" s="209"/>
      <c r="D97" s="216"/>
      <c r="E97" s="232"/>
      <c r="F97" s="139" t="s">
        <v>255</v>
      </c>
      <c r="G97" s="125" t="s">
        <v>543</v>
      </c>
      <c r="H97" s="6">
        <v>3</v>
      </c>
    </row>
    <row r="98" spans="2:18" ht="48.75" customHeight="1" x14ac:dyDescent="0.3">
      <c r="B98" s="16"/>
      <c r="C98" s="209"/>
      <c r="D98" s="217"/>
      <c r="E98" s="233"/>
      <c r="F98" s="141" t="s">
        <v>256</v>
      </c>
      <c r="G98" s="122" t="s">
        <v>486</v>
      </c>
      <c r="H98" s="6">
        <v>4</v>
      </c>
      <c r="R98" s="75"/>
    </row>
    <row r="99" spans="2:18" ht="48.75" customHeight="1" x14ac:dyDescent="0.3">
      <c r="B99" s="16"/>
      <c r="C99" s="209"/>
      <c r="D99" s="211" t="s">
        <v>265</v>
      </c>
      <c r="E99" s="231" t="s">
        <v>544</v>
      </c>
      <c r="F99" s="135" t="s">
        <v>545</v>
      </c>
      <c r="G99" s="138" t="s">
        <v>259</v>
      </c>
      <c r="H99" s="6">
        <v>1</v>
      </c>
    </row>
    <row r="100" spans="2:18" ht="48.75" customHeight="1" x14ac:dyDescent="0.3">
      <c r="B100" s="16"/>
      <c r="C100" s="209"/>
      <c r="D100" s="212"/>
      <c r="E100" s="232"/>
      <c r="F100" s="139" t="s">
        <v>260</v>
      </c>
      <c r="G100" s="140" t="s">
        <v>261</v>
      </c>
      <c r="H100" s="6">
        <v>2</v>
      </c>
    </row>
    <row r="101" spans="2:18" ht="48.75" customHeight="1" x14ac:dyDescent="0.3">
      <c r="B101" s="16"/>
      <c r="C101" s="209"/>
      <c r="D101" s="212"/>
      <c r="E101" s="232"/>
      <c r="F101" s="139" t="s">
        <v>262</v>
      </c>
      <c r="G101" s="140" t="s">
        <v>263</v>
      </c>
      <c r="H101" s="6">
        <v>3</v>
      </c>
      <c r="R101" s="75"/>
    </row>
    <row r="102" spans="2:18" ht="48.75" customHeight="1" x14ac:dyDescent="0.3">
      <c r="B102" s="16"/>
      <c r="C102" s="209"/>
      <c r="D102" s="212"/>
      <c r="E102" s="233"/>
      <c r="F102" s="141" t="s">
        <v>264</v>
      </c>
      <c r="G102" s="122" t="s">
        <v>486</v>
      </c>
      <c r="H102" s="6">
        <v>4</v>
      </c>
    </row>
    <row r="103" spans="2:18" ht="48.75" customHeight="1" x14ac:dyDescent="0.3">
      <c r="B103" s="16"/>
      <c r="C103" s="209"/>
      <c r="D103" s="212"/>
      <c r="E103" s="231" t="s">
        <v>269</v>
      </c>
      <c r="F103" s="135" t="s">
        <v>546</v>
      </c>
      <c r="G103" s="123" t="s">
        <v>547</v>
      </c>
      <c r="H103" s="6">
        <v>2</v>
      </c>
    </row>
    <row r="104" spans="2:18" ht="48.75" customHeight="1" x14ac:dyDescent="0.3">
      <c r="B104" s="16"/>
      <c r="C104" s="209"/>
      <c r="D104" s="212"/>
      <c r="E104" s="232"/>
      <c r="F104" s="139" t="s">
        <v>266</v>
      </c>
      <c r="G104" s="125" t="s">
        <v>548</v>
      </c>
      <c r="H104" s="6">
        <v>3</v>
      </c>
      <c r="R104" s="75"/>
    </row>
    <row r="105" spans="2:18" ht="48.75" customHeight="1" x14ac:dyDescent="0.3">
      <c r="B105" s="16"/>
      <c r="C105" s="209"/>
      <c r="D105" s="212"/>
      <c r="E105" s="233"/>
      <c r="F105" s="134" t="s">
        <v>16</v>
      </c>
      <c r="G105" s="122" t="s">
        <v>486</v>
      </c>
      <c r="H105" s="6">
        <v>4</v>
      </c>
    </row>
    <row r="106" spans="2:18" ht="48.75" customHeight="1" x14ac:dyDescent="0.3">
      <c r="B106" s="16"/>
      <c r="C106" s="209"/>
      <c r="D106" s="212"/>
      <c r="E106" s="231" t="s">
        <v>549</v>
      </c>
      <c r="F106" s="137" t="s">
        <v>267</v>
      </c>
      <c r="G106" s="123" t="s">
        <v>551</v>
      </c>
      <c r="H106" s="6">
        <v>2</v>
      </c>
    </row>
    <row r="107" spans="2:18" ht="48.75" customHeight="1" x14ac:dyDescent="0.3">
      <c r="B107" s="16"/>
      <c r="C107" s="209"/>
      <c r="D107" s="212"/>
      <c r="E107" s="232"/>
      <c r="F107" s="119" t="s">
        <v>550</v>
      </c>
      <c r="G107" s="125" t="s">
        <v>552</v>
      </c>
      <c r="H107" s="6">
        <v>3</v>
      </c>
    </row>
    <row r="108" spans="2:18" ht="48.75" customHeight="1" x14ac:dyDescent="0.3">
      <c r="B108" s="16"/>
      <c r="C108" s="209"/>
      <c r="D108" s="212"/>
      <c r="E108" s="233"/>
      <c r="F108" s="141" t="s">
        <v>268</v>
      </c>
      <c r="G108" s="122" t="s">
        <v>486</v>
      </c>
      <c r="H108" s="6">
        <v>4</v>
      </c>
    </row>
    <row r="109" spans="2:18" ht="48.75" customHeight="1" x14ac:dyDescent="0.3">
      <c r="B109" s="16"/>
      <c r="C109" s="209"/>
      <c r="D109" s="212"/>
      <c r="E109" s="231" t="s">
        <v>270</v>
      </c>
      <c r="F109" s="137" t="s">
        <v>271</v>
      </c>
      <c r="G109" s="123" t="s">
        <v>553</v>
      </c>
      <c r="H109" s="6">
        <v>2</v>
      </c>
    </row>
    <row r="110" spans="2:18" ht="48.75" customHeight="1" x14ac:dyDescent="0.3">
      <c r="B110" s="16"/>
      <c r="C110" s="209"/>
      <c r="D110" s="212"/>
      <c r="E110" s="232"/>
      <c r="F110" s="132" t="s">
        <v>17</v>
      </c>
      <c r="G110" s="125" t="s">
        <v>554</v>
      </c>
      <c r="H110" s="6">
        <v>3</v>
      </c>
    </row>
    <row r="111" spans="2:18" ht="48.75" customHeight="1" x14ac:dyDescent="0.3">
      <c r="B111" s="16"/>
      <c r="C111" s="209"/>
      <c r="D111" s="214"/>
      <c r="E111" s="233"/>
      <c r="F111" s="141" t="s">
        <v>272</v>
      </c>
      <c r="G111" s="122" t="s">
        <v>486</v>
      </c>
      <c r="H111" s="6">
        <v>4</v>
      </c>
    </row>
    <row r="112" spans="2:18" ht="48.75" customHeight="1" x14ac:dyDescent="0.3">
      <c r="B112" s="16"/>
      <c r="C112" s="209"/>
      <c r="D112" s="211" t="s">
        <v>285</v>
      </c>
      <c r="E112" s="231" t="s">
        <v>278</v>
      </c>
      <c r="F112" s="133" t="s">
        <v>18</v>
      </c>
      <c r="G112" s="138" t="s">
        <v>273</v>
      </c>
      <c r="H112" s="6">
        <v>1</v>
      </c>
    </row>
    <row r="113" spans="2:8" ht="48.75" customHeight="1" x14ac:dyDescent="0.3">
      <c r="B113" s="16"/>
      <c r="C113" s="209"/>
      <c r="D113" s="212"/>
      <c r="E113" s="232"/>
      <c r="F113" s="139" t="s">
        <v>274</v>
      </c>
      <c r="G113" s="140" t="s">
        <v>275</v>
      </c>
      <c r="H113" s="6">
        <v>2</v>
      </c>
    </row>
    <row r="114" spans="2:8" ht="48.75" customHeight="1" x14ac:dyDescent="0.3">
      <c r="B114" s="16"/>
      <c r="C114" s="209"/>
      <c r="D114" s="212"/>
      <c r="E114" s="232"/>
      <c r="F114" s="119" t="s">
        <v>555</v>
      </c>
      <c r="G114" s="125" t="s">
        <v>556</v>
      </c>
      <c r="H114" s="6">
        <v>3</v>
      </c>
    </row>
    <row r="115" spans="2:8" ht="48.75" customHeight="1" x14ac:dyDescent="0.3">
      <c r="B115" s="16"/>
      <c r="C115" s="209"/>
      <c r="D115" s="212"/>
      <c r="E115" s="233"/>
      <c r="F115" s="141" t="s">
        <v>276</v>
      </c>
      <c r="G115" s="122" t="s">
        <v>486</v>
      </c>
      <c r="H115" s="6">
        <v>4</v>
      </c>
    </row>
    <row r="116" spans="2:8" ht="48.75" customHeight="1" x14ac:dyDescent="0.3">
      <c r="B116" s="16"/>
      <c r="C116" s="209"/>
      <c r="D116" s="212"/>
      <c r="E116" s="234" t="s">
        <v>277</v>
      </c>
      <c r="F116" s="137" t="s">
        <v>286</v>
      </c>
      <c r="G116" s="138" t="s">
        <v>287</v>
      </c>
      <c r="H116" s="6">
        <v>1</v>
      </c>
    </row>
    <row r="117" spans="2:8" ht="48.75" customHeight="1" x14ac:dyDescent="0.3">
      <c r="B117" s="16"/>
      <c r="C117" s="209"/>
      <c r="D117" s="212"/>
      <c r="E117" s="232"/>
      <c r="F117" s="119" t="s">
        <v>557</v>
      </c>
      <c r="G117" s="125" t="s">
        <v>558</v>
      </c>
      <c r="H117" s="6">
        <v>2</v>
      </c>
    </row>
    <row r="118" spans="2:8" ht="48.75" customHeight="1" x14ac:dyDescent="0.3">
      <c r="B118" s="16"/>
      <c r="C118" s="209"/>
      <c r="D118" s="212"/>
      <c r="E118" s="232"/>
      <c r="F118" s="139" t="s">
        <v>288</v>
      </c>
      <c r="G118" s="125" t="s">
        <v>559</v>
      </c>
      <c r="H118" s="6">
        <v>3</v>
      </c>
    </row>
    <row r="119" spans="2:8" ht="48.75" customHeight="1" x14ac:dyDescent="0.3">
      <c r="B119" s="16"/>
      <c r="C119" s="209"/>
      <c r="D119" s="212"/>
      <c r="E119" s="233"/>
      <c r="F119" s="141" t="s">
        <v>289</v>
      </c>
      <c r="G119" s="122" t="s">
        <v>486</v>
      </c>
      <c r="H119" s="6">
        <v>4</v>
      </c>
    </row>
    <row r="120" spans="2:8" ht="48.75" customHeight="1" x14ac:dyDescent="0.3">
      <c r="B120" s="16"/>
      <c r="C120" s="209"/>
      <c r="D120" s="212"/>
      <c r="E120" s="231" t="s">
        <v>290</v>
      </c>
      <c r="F120" s="137" t="s">
        <v>291</v>
      </c>
      <c r="G120" s="123" t="s">
        <v>561</v>
      </c>
      <c r="H120" s="6">
        <v>1</v>
      </c>
    </row>
    <row r="121" spans="2:8" ht="48.75" customHeight="1" x14ac:dyDescent="0.3">
      <c r="B121" s="16"/>
      <c r="C121" s="209"/>
      <c r="D121" s="212"/>
      <c r="E121" s="232"/>
      <c r="F121" s="139" t="s">
        <v>293</v>
      </c>
      <c r="G121" s="140" t="s">
        <v>292</v>
      </c>
      <c r="H121" s="6">
        <v>2</v>
      </c>
    </row>
    <row r="122" spans="2:8" ht="48.75" customHeight="1" x14ac:dyDescent="0.3">
      <c r="B122" s="16"/>
      <c r="C122" s="209"/>
      <c r="D122" s="212"/>
      <c r="E122" s="232"/>
      <c r="F122" s="139" t="s">
        <v>294</v>
      </c>
      <c r="G122" s="140" t="s">
        <v>295</v>
      </c>
      <c r="H122" s="6">
        <v>3</v>
      </c>
    </row>
    <row r="123" spans="2:8" ht="48.75" customHeight="1" x14ac:dyDescent="0.3">
      <c r="B123" s="16"/>
      <c r="C123" s="209"/>
      <c r="D123" s="212"/>
      <c r="E123" s="233"/>
      <c r="F123" s="121" t="s">
        <v>560</v>
      </c>
      <c r="G123" s="122" t="s">
        <v>486</v>
      </c>
      <c r="H123" s="6">
        <v>4</v>
      </c>
    </row>
    <row r="124" spans="2:8" ht="48.75" customHeight="1" x14ac:dyDescent="0.3">
      <c r="B124" s="16"/>
      <c r="C124" s="209"/>
      <c r="D124" s="212"/>
      <c r="E124" s="231" t="s">
        <v>296</v>
      </c>
      <c r="F124" s="137" t="s">
        <v>297</v>
      </c>
      <c r="G124" s="123" t="s">
        <v>563</v>
      </c>
      <c r="H124" s="6">
        <v>1</v>
      </c>
    </row>
    <row r="125" spans="2:8" ht="48.75" customHeight="1" x14ac:dyDescent="0.3">
      <c r="B125" s="16"/>
      <c r="C125" s="209"/>
      <c r="D125" s="212"/>
      <c r="E125" s="232"/>
      <c r="F125" s="119" t="s">
        <v>562</v>
      </c>
      <c r="G125" s="125" t="s">
        <v>564</v>
      </c>
      <c r="H125" s="6">
        <v>2</v>
      </c>
    </row>
    <row r="126" spans="2:8" ht="48.75" customHeight="1" x14ac:dyDescent="0.3">
      <c r="B126" s="16"/>
      <c r="C126" s="209"/>
      <c r="D126" s="212"/>
      <c r="E126" s="232"/>
      <c r="F126" s="139" t="s">
        <v>298</v>
      </c>
      <c r="G126" s="140" t="s">
        <v>299</v>
      </c>
      <c r="H126" s="6">
        <v>3</v>
      </c>
    </row>
    <row r="127" spans="2:8" ht="48.75" customHeight="1" x14ac:dyDescent="0.3">
      <c r="B127" s="16"/>
      <c r="C127" s="210"/>
      <c r="D127" s="213"/>
      <c r="E127" s="233"/>
      <c r="F127" s="141" t="s">
        <v>300</v>
      </c>
      <c r="G127" s="122" t="s">
        <v>486</v>
      </c>
      <c r="H127" s="6">
        <v>4</v>
      </c>
    </row>
    <row r="128" spans="2:8" ht="48.75" customHeight="1" x14ac:dyDescent="0.3">
      <c r="B128" s="16" t="str">
        <f>UPPER(C128)</f>
        <v>MERCADEO</v>
      </c>
      <c r="C128" s="219" t="s">
        <v>156</v>
      </c>
      <c r="D128" s="218" t="s">
        <v>312</v>
      </c>
      <c r="E128" s="252" t="s">
        <v>301</v>
      </c>
      <c r="F128" s="133" t="s">
        <v>20</v>
      </c>
      <c r="G128" s="123" t="s">
        <v>566</v>
      </c>
      <c r="H128" s="6">
        <v>1</v>
      </c>
    </row>
    <row r="129" spans="2:8" ht="48.75" customHeight="1" x14ac:dyDescent="0.3">
      <c r="B129" s="16"/>
      <c r="C129" s="220"/>
      <c r="D129" s="216"/>
      <c r="E129" s="192"/>
      <c r="F129" s="139" t="s">
        <v>302</v>
      </c>
      <c r="G129" s="125" t="s">
        <v>567</v>
      </c>
      <c r="H129" s="6">
        <v>2</v>
      </c>
    </row>
    <row r="130" spans="2:8" ht="48.75" customHeight="1" x14ac:dyDescent="0.3">
      <c r="B130" s="16"/>
      <c r="C130" s="220"/>
      <c r="D130" s="216"/>
      <c r="E130" s="192"/>
      <c r="F130" s="119" t="s">
        <v>565</v>
      </c>
      <c r="G130" s="140" t="s">
        <v>303</v>
      </c>
      <c r="H130" s="6">
        <v>3</v>
      </c>
    </row>
    <row r="131" spans="2:8" ht="48.75" customHeight="1" x14ac:dyDescent="0.3">
      <c r="B131" s="16"/>
      <c r="C131" s="220"/>
      <c r="D131" s="216"/>
      <c r="E131" s="193"/>
      <c r="F131" s="141" t="s">
        <v>304</v>
      </c>
      <c r="G131" s="122" t="s">
        <v>486</v>
      </c>
      <c r="H131" s="6">
        <v>4</v>
      </c>
    </row>
    <row r="132" spans="2:8" ht="48.75" customHeight="1" x14ac:dyDescent="0.3">
      <c r="B132" s="16"/>
      <c r="C132" s="220"/>
      <c r="D132" s="216"/>
      <c r="E132" s="242" t="s">
        <v>313</v>
      </c>
      <c r="F132" s="137" t="s">
        <v>305</v>
      </c>
      <c r="G132" s="138" t="s">
        <v>306</v>
      </c>
      <c r="H132" s="6">
        <v>1</v>
      </c>
    </row>
    <row r="133" spans="2:8" ht="48.75" customHeight="1" x14ac:dyDescent="0.3">
      <c r="B133" s="16"/>
      <c r="C133" s="220"/>
      <c r="D133" s="216"/>
      <c r="E133" s="192"/>
      <c r="F133" s="139" t="s">
        <v>307</v>
      </c>
      <c r="G133" s="140" t="s">
        <v>308</v>
      </c>
      <c r="H133" s="6">
        <v>2</v>
      </c>
    </row>
    <row r="134" spans="2:8" ht="48.75" customHeight="1" x14ac:dyDescent="0.3">
      <c r="B134" s="16"/>
      <c r="C134" s="220"/>
      <c r="D134" s="216"/>
      <c r="E134" s="192"/>
      <c r="F134" s="139" t="s">
        <v>309</v>
      </c>
      <c r="G134" s="140" t="s">
        <v>310</v>
      </c>
      <c r="H134" s="6">
        <v>3</v>
      </c>
    </row>
    <row r="135" spans="2:8" ht="48.75" customHeight="1" x14ac:dyDescent="0.3">
      <c r="B135" s="16"/>
      <c r="C135" s="220"/>
      <c r="D135" s="216"/>
      <c r="E135" s="193"/>
      <c r="F135" s="141" t="s">
        <v>311</v>
      </c>
      <c r="G135" s="122" t="s">
        <v>486</v>
      </c>
      <c r="H135" s="6">
        <v>4</v>
      </c>
    </row>
    <row r="136" spans="2:8" ht="48.75" customHeight="1" x14ac:dyDescent="0.3">
      <c r="B136" s="16"/>
      <c r="C136" s="220"/>
      <c r="D136" s="216"/>
      <c r="E136" s="242" t="s">
        <v>314</v>
      </c>
      <c r="F136" s="137" t="s">
        <v>356</v>
      </c>
      <c r="G136" s="138" t="s">
        <v>315</v>
      </c>
      <c r="H136" s="6">
        <v>1</v>
      </c>
    </row>
    <row r="137" spans="2:8" ht="48.75" customHeight="1" x14ac:dyDescent="0.3">
      <c r="B137" s="16"/>
      <c r="C137" s="220"/>
      <c r="D137" s="216"/>
      <c r="E137" s="192"/>
      <c r="F137" s="119" t="s">
        <v>568</v>
      </c>
      <c r="G137" s="143" t="s">
        <v>121</v>
      </c>
      <c r="H137" s="6">
        <v>2</v>
      </c>
    </row>
    <row r="138" spans="2:8" ht="48.75" customHeight="1" x14ac:dyDescent="0.3">
      <c r="B138" s="16"/>
      <c r="C138" s="220"/>
      <c r="D138" s="216"/>
      <c r="E138" s="192"/>
      <c r="F138" s="119" t="s">
        <v>569</v>
      </c>
      <c r="G138" s="125" t="s">
        <v>570</v>
      </c>
      <c r="H138" s="6">
        <v>3</v>
      </c>
    </row>
    <row r="139" spans="2:8" ht="48.75" customHeight="1" x14ac:dyDescent="0.3">
      <c r="B139" s="16"/>
      <c r="C139" s="220"/>
      <c r="D139" s="216"/>
      <c r="E139" s="193"/>
      <c r="F139" s="141" t="s">
        <v>316</v>
      </c>
      <c r="G139" s="122" t="s">
        <v>486</v>
      </c>
      <c r="H139" s="6">
        <v>4</v>
      </c>
    </row>
    <row r="140" spans="2:8" ht="48.75" customHeight="1" x14ac:dyDescent="0.3">
      <c r="B140" s="16"/>
      <c r="C140" s="220"/>
      <c r="D140" s="216"/>
      <c r="E140" s="242" t="s">
        <v>317</v>
      </c>
      <c r="F140" s="133" t="s">
        <v>21</v>
      </c>
      <c r="G140" s="123" t="s">
        <v>572</v>
      </c>
      <c r="H140" s="6">
        <v>1</v>
      </c>
    </row>
    <row r="141" spans="2:8" ht="48.75" customHeight="1" x14ac:dyDescent="0.3">
      <c r="B141" s="16"/>
      <c r="C141" s="220"/>
      <c r="D141" s="216"/>
      <c r="E141" s="192"/>
      <c r="F141" s="139" t="s">
        <v>318</v>
      </c>
      <c r="G141" s="140" t="s">
        <v>319</v>
      </c>
      <c r="H141" s="6">
        <v>2</v>
      </c>
    </row>
    <row r="142" spans="2:8" ht="48.75" customHeight="1" x14ac:dyDescent="0.3">
      <c r="B142" s="16"/>
      <c r="C142" s="220"/>
      <c r="D142" s="216"/>
      <c r="E142" s="192"/>
      <c r="F142" s="139" t="s">
        <v>22</v>
      </c>
      <c r="G142" s="140" t="s">
        <v>320</v>
      </c>
      <c r="H142" s="6">
        <v>3</v>
      </c>
    </row>
    <row r="143" spans="2:8" ht="48.75" customHeight="1" x14ac:dyDescent="0.3">
      <c r="B143" s="16"/>
      <c r="C143" s="220"/>
      <c r="D143" s="253"/>
      <c r="E143" s="193"/>
      <c r="F143" s="121" t="s">
        <v>571</v>
      </c>
      <c r="G143" s="122" t="s">
        <v>486</v>
      </c>
      <c r="H143" s="6">
        <v>4</v>
      </c>
    </row>
    <row r="144" spans="2:8" ht="48.75" customHeight="1" x14ac:dyDescent="0.3">
      <c r="B144" s="16"/>
      <c r="C144" s="220"/>
      <c r="D144" s="254" t="s">
        <v>652</v>
      </c>
      <c r="E144" s="194" t="s">
        <v>357</v>
      </c>
      <c r="F144" s="133" t="s">
        <v>23</v>
      </c>
      <c r="G144" s="138" t="s">
        <v>321</v>
      </c>
      <c r="H144" s="6">
        <v>1</v>
      </c>
    </row>
    <row r="145" spans="2:18" ht="48.75" customHeight="1" x14ac:dyDescent="0.3">
      <c r="B145" s="16"/>
      <c r="C145" s="220"/>
      <c r="D145" s="216"/>
      <c r="E145" s="192"/>
      <c r="F145" s="139" t="s">
        <v>322</v>
      </c>
      <c r="G145" s="125" t="s">
        <v>573</v>
      </c>
      <c r="H145" s="6">
        <v>2</v>
      </c>
    </row>
    <row r="146" spans="2:18" ht="48.75" customHeight="1" x14ac:dyDescent="0.3">
      <c r="B146" s="16"/>
      <c r="C146" s="220"/>
      <c r="D146" s="216"/>
      <c r="E146" s="192"/>
      <c r="F146" s="132" t="s">
        <v>24</v>
      </c>
      <c r="G146" s="125" t="s">
        <v>574</v>
      </c>
      <c r="H146" s="6">
        <v>3</v>
      </c>
    </row>
    <row r="147" spans="2:18" ht="48.75" customHeight="1" x14ac:dyDescent="0.3">
      <c r="B147" s="16"/>
      <c r="C147" s="220"/>
      <c r="D147" s="216"/>
      <c r="E147" s="193"/>
      <c r="F147" s="141" t="s">
        <v>323</v>
      </c>
      <c r="G147" s="122" t="s">
        <v>486</v>
      </c>
      <c r="H147" s="6">
        <v>4</v>
      </c>
      <c r="R147" s="75"/>
    </row>
    <row r="148" spans="2:18" ht="48.75" customHeight="1" x14ac:dyDescent="0.3">
      <c r="B148" s="16"/>
      <c r="C148" s="220"/>
      <c r="D148" s="216"/>
      <c r="E148" s="194" t="s">
        <v>575</v>
      </c>
      <c r="F148" s="133" t="s">
        <v>25</v>
      </c>
      <c r="G148" s="123" t="s">
        <v>576</v>
      </c>
      <c r="H148" s="6">
        <v>1</v>
      </c>
    </row>
    <row r="149" spans="2:18" ht="48.75" customHeight="1" x14ac:dyDescent="0.3">
      <c r="B149" s="16"/>
      <c r="C149" s="220"/>
      <c r="D149" s="216"/>
      <c r="E149" s="192"/>
      <c r="F149" s="132" t="s">
        <v>26</v>
      </c>
      <c r="G149" s="125" t="s">
        <v>577</v>
      </c>
      <c r="H149" s="6">
        <v>2</v>
      </c>
      <c r="R149" s="75"/>
    </row>
    <row r="150" spans="2:18" ht="48.75" customHeight="1" x14ac:dyDescent="0.3">
      <c r="B150" s="16"/>
      <c r="C150" s="220"/>
      <c r="D150" s="216"/>
      <c r="E150" s="192"/>
      <c r="F150" s="132" t="s">
        <v>27</v>
      </c>
      <c r="G150" s="140" t="s">
        <v>324</v>
      </c>
      <c r="H150" s="6">
        <v>3</v>
      </c>
      <c r="R150" s="75"/>
    </row>
    <row r="151" spans="2:18" ht="48.75" customHeight="1" x14ac:dyDescent="0.3">
      <c r="B151" s="16"/>
      <c r="C151" s="220"/>
      <c r="D151" s="216"/>
      <c r="E151" s="193"/>
      <c r="F151" s="144" t="s">
        <v>58</v>
      </c>
      <c r="G151" s="122" t="s">
        <v>486</v>
      </c>
      <c r="H151" s="6">
        <v>4</v>
      </c>
    </row>
    <row r="152" spans="2:18" ht="48.75" customHeight="1" x14ac:dyDescent="0.3">
      <c r="B152" s="16"/>
      <c r="C152" s="220"/>
      <c r="D152" s="216"/>
      <c r="E152" s="194" t="s">
        <v>578</v>
      </c>
      <c r="F152" s="133" t="s">
        <v>28</v>
      </c>
      <c r="G152" s="145" t="s">
        <v>29</v>
      </c>
      <c r="H152" s="6">
        <v>2</v>
      </c>
    </row>
    <row r="153" spans="2:18" ht="48.75" customHeight="1" x14ac:dyDescent="0.3">
      <c r="B153" s="16"/>
      <c r="C153" s="220"/>
      <c r="D153" s="216"/>
      <c r="E153" s="192"/>
      <c r="F153" s="139" t="s">
        <v>325</v>
      </c>
      <c r="G153" s="146" t="s">
        <v>30</v>
      </c>
      <c r="H153" s="6">
        <v>3</v>
      </c>
    </row>
    <row r="154" spans="2:18" ht="48.75" customHeight="1" x14ac:dyDescent="0.3">
      <c r="B154" s="16"/>
      <c r="C154" s="220"/>
      <c r="D154" s="216"/>
      <c r="E154" s="193"/>
      <c r="F154" s="141" t="s">
        <v>326</v>
      </c>
      <c r="G154" s="122" t="s">
        <v>486</v>
      </c>
      <c r="H154" s="6">
        <v>4</v>
      </c>
      <c r="R154" s="75"/>
    </row>
    <row r="155" spans="2:18" ht="48.75" customHeight="1" x14ac:dyDescent="0.3">
      <c r="B155" s="16"/>
      <c r="C155" s="220"/>
      <c r="D155" s="216"/>
      <c r="E155" s="194" t="s">
        <v>579</v>
      </c>
      <c r="F155" s="137" t="s">
        <v>327</v>
      </c>
      <c r="G155" s="123" t="s">
        <v>580</v>
      </c>
      <c r="H155" s="6">
        <v>3</v>
      </c>
      <c r="R155" s="75"/>
    </row>
    <row r="156" spans="2:18" ht="48.75" customHeight="1" x14ac:dyDescent="0.3">
      <c r="B156" s="16"/>
      <c r="C156" s="220"/>
      <c r="D156" s="253"/>
      <c r="E156" s="193"/>
      <c r="F156" s="134" t="s">
        <v>31</v>
      </c>
      <c r="G156" s="122" t="s">
        <v>486</v>
      </c>
      <c r="H156" s="6">
        <v>4</v>
      </c>
    </row>
    <row r="157" spans="2:18" ht="48.75" customHeight="1" x14ac:dyDescent="0.3">
      <c r="B157" s="16"/>
      <c r="C157" s="220"/>
      <c r="D157" s="254" t="s">
        <v>596</v>
      </c>
      <c r="E157" s="242" t="s">
        <v>330</v>
      </c>
      <c r="F157" s="133" t="s">
        <v>32</v>
      </c>
      <c r="G157" s="123" t="s">
        <v>581</v>
      </c>
      <c r="H157" s="6">
        <v>2</v>
      </c>
      <c r="R157" s="75"/>
    </row>
    <row r="158" spans="2:18" ht="48.75" customHeight="1" x14ac:dyDescent="0.3">
      <c r="B158" s="16"/>
      <c r="C158" s="220"/>
      <c r="D158" s="216"/>
      <c r="E158" s="192"/>
      <c r="F158" s="139" t="s">
        <v>328</v>
      </c>
      <c r="G158" s="125" t="s">
        <v>582</v>
      </c>
      <c r="H158" s="6">
        <v>3</v>
      </c>
    </row>
    <row r="159" spans="2:18" ht="48.75" customHeight="1" x14ac:dyDescent="0.3">
      <c r="B159" s="16"/>
      <c r="C159" s="220"/>
      <c r="D159" s="216"/>
      <c r="E159" s="193"/>
      <c r="F159" s="141" t="s">
        <v>329</v>
      </c>
      <c r="G159" s="122" t="s">
        <v>486</v>
      </c>
      <c r="H159" s="6">
        <v>4</v>
      </c>
    </row>
    <row r="160" spans="2:18" ht="48.75" customHeight="1" x14ac:dyDescent="0.3">
      <c r="B160" s="16"/>
      <c r="C160" s="220"/>
      <c r="D160" s="216"/>
      <c r="E160" s="194" t="s">
        <v>583</v>
      </c>
      <c r="F160" s="137" t="s">
        <v>331</v>
      </c>
      <c r="G160" s="123" t="s">
        <v>585</v>
      </c>
      <c r="H160" s="6">
        <v>3</v>
      </c>
      <c r="R160" s="75"/>
    </row>
    <row r="161" spans="2:8" ht="48.75" customHeight="1" x14ac:dyDescent="0.3">
      <c r="B161" s="16"/>
      <c r="C161" s="220"/>
      <c r="D161" s="216"/>
      <c r="E161" s="193"/>
      <c r="F161" s="121" t="s">
        <v>584</v>
      </c>
      <c r="G161" s="122" t="s">
        <v>486</v>
      </c>
      <c r="H161" s="6">
        <v>4</v>
      </c>
    </row>
    <row r="162" spans="2:8" ht="48.75" customHeight="1" x14ac:dyDescent="0.3">
      <c r="B162" s="16"/>
      <c r="C162" s="220"/>
      <c r="D162" s="216"/>
      <c r="E162" s="252" t="s">
        <v>587</v>
      </c>
      <c r="F162" s="137" t="s">
        <v>336</v>
      </c>
      <c r="G162" s="123" t="s">
        <v>586</v>
      </c>
      <c r="H162" s="6">
        <v>2</v>
      </c>
    </row>
    <row r="163" spans="2:8" ht="48.75" customHeight="1" x14ac:dyDescent="0.3">
      <c r="B163" s="16"/>
      <c r="C163" s="220"/>
      <c r="D163" s="216"/>
      <c r="E163" s="192"/>
      <c r="F163" s="132" t="s">
        <v>33</v>
      </c>
      <c r="G163" s="125" t="s">
        <v>589</v>
      </c>
      <c r="H163" s="6">
        <v>3</v>
      </c>
    </row>
    <row r="164" spans="2:8" ht="48.75" customHeight="1" x14ac:dyDescent="0.3">
      <c r="B164" s="16"/>
      <c r="C164" s="220"/>
      <c r="D164" s="216"/>
      <c r="E164" s="193"/>
      <c r="F164" s="134" t="s">
        <v>34</v>
      </c>
      <c r="G164" s="122" t="s">
        <v>486</v>
      </c>
      <c r="H164" s="6">
        <v>4</v>
      </c>
    </row>
    <row r="165" spans="2:8" ht="48.75" customHeight="1" x14ac:dyDescent="0.3">
      <c r="B165" s="16"/>
      <c r="C165" s="220"/>
      <c r="D165" s="216"/>
      <c r="E165" s="194" t="s">
        <v>588</v>
      </c>
      <c r="F165" s="137" t="s">
        <v>337</v>
      </c>
      <c r="G165" s="123" t="s">
        <v>590</v>
      </c>
      <c r="H165" s="6">
        <v>2</v>
      </c>
    </row>
    <row r="166" spans="2:8" ht="48.75" customHeight="1" x14ac:dyDescent="0.3">
      <c r="B166" s="16"/>
      <c r="C166" s="220"/>
      <c r="D166" s="216"/>
      <c r="E166" s="192"/>
      <c r="F166" s="132" t="s">
        <v>33</v>
      </c>
      <c r="G166" s="125" t="s">
        <v>591</v>
      </c>
      <c r="H166" s="6">
        <v>3</v>
      </c>
    </row>
    <row r="167" spans="2:8" ht="48.75" customHeight="1" x14ac:dyDescent="0.3">
      <c r="B167" s="16"/>
      <c r="C167" s="220"/>
      <c r="D167" s="253"/>
      <c r="E167" s="193"/>
      <c r="F167" s="134" t="s">
        <v>34</v>
      </c>
      <c r="G167" s="122" t="s">
        <v>486</v>
      </c>
      <c r="H167" s="6">
        <v>4</v>
      </c>
    </row>
    <row r="168" spans="2:8" ht="48.75" customHeight="1" x14ac:dyDescent="0.3">
      <c r="B168" s="16"/>
      <c r="C168" s="220"/>
      <c r="D168" s="255" t="s">
        <v>342</v>
      </c>
      <c r="E168" s="194" t="s">
        <v>592</v>
      </c>
      <c r="F168" s="137" t="s">
        <v>338</v>
      </c>
      <c r="G168" s="138" t="s">
        <v>341</v>
      </c>
      <c r="H168" s="6">
        <v>1</v>
      </c>
    </row>
    <row r="169" spans="2:8" ht="48.75" customHeight="1" x14ac:dyDescent="0.3">
      <c r="B169" s="16"/>
      <c r="C169" s="220"/>
      <c r="D169" s="216"/>
      <c r="E169" s="192"/>
      <c r="F169" s="119" t="s">
        <v>593</v>
      </c>
      <c r="G169" s="125" t="s">
        <v>594</v>
      </c>
      <c r="H169" s="6">
        <v>2</v>
      </c>
    </row>
    <row r="170" spans="2:8" ht="48.75" customHeight="1" x14ac:dyDescent="0.3">
      <c r="B170" s="16"/>
      <c r="C170" s="220"/>
      <c r="D170" s="216"/>
      <c r="E170" s="192"/>
      <c r="F170" s="139" t="s">
        <v>339</v>
      </c>
      <c r="G170" s="125" t="s">
        <v>595</v>
      </c>
      <c r="H170" s="6">
        <v>3</v>
      </c>
    </row>
    <row r="171" spans="2:8" ht="48.75" customHeight="1" x14ac:dyDescent="0.3">
      <c r="B171" s="16"/>
      <c r="C171" s="220"/>
      <c r="D171" s="216"/>
      <c r="E171" s="193"/>
      <c r="F171" s="141" t="s">
        <v>340</v>
      </c>
      <c r="G171" s="122" t="s">
        <v>486</v>
      </c>
      <c r="H171" s="6">
        <v>4</v>
      </c>
    </row>
    <row r="172" spans="2:8" ht="48.75" customHeight="1" x14ac:dyDescent="0.3">
      <c r="B172" s="16"/>
      <c r="C172" s="220"/>
      <c r="D172" s="216"/>
      <c r="E172" s="194" t="s">
        <v>597</v>
      </c>
      <c r="F172" s="137" t="s">
        <v>343</v>
      </c>
      <c r="G172" s="123" t="s">
        <v>599</v>
      </c>
      <c r="H172" s="6">
        <v>1</v>
      </c>
    </row>
    <row r="173" spans="2:8" ht="48.75" customHeight="1" x14ac:dyDescent="0.3">
      <c r="B173" s="16"/>
      <c r="C173" s="220"/>
      <c r="D173" s="216"/>
      <c r="E173" s="192"/>
      <c r="F173" s="139" t="s">
        <v>344</v>
      </c>
      <c r="G173" s="125" t="s">
        <v>600</v>
      </c>
      <c r="H173" s="6">
        <v>2</v>
      </c>
    </row>
    <row r="174" spans="2:8" ht="48.75" customHeight="1" x14ac:dyDescent="0.3">
      <c r="B174" s="16"/>
      <c r="C174" s="220"/>
      <c r="D174" s="216"/>
      <c r="E174" s="192"/>
      <c r="F174" s="139" t="s">
        <v>345</v>
      </c>
      <c r="G174" s="140" t="s">
        <v>346</v>
      </c>
      <c r="H174" s="6">
        <v>3</v>
      </c>
    </row>
    <row r="175" spans="2:8" ht="48.75" customHeight="1" x14ac:dyDescent="0.3">
      <c r="B175" s="16"/>
      <c r="C175" s="220"/>
      <c r="D175" s="216"/>
      <c r="E175" s="193"/>
      <c r="F175" s="121" t="s">
        <v>598</v>
      </c>
      <c r="G175" s="122" t="s">
        <v>486</v>
      </c>
      <c r="H175" s="6">
        <v>4</v>
      </c>
    </row>
    <row r="176" spans="2:8" ht="48.75" customHeight="1" x14ac:dyDescent="0.3">
      <c r="B176" s="16"/>
      <c r="C176" s="220"/>
      <c r="D176" s="216"/>
      <c r="E176" s="194" t="s">
        <v>601</v>
      </c>
      <c r="F176" s="137" t="s">
        <v>347</v>
      </c>
      <c r="G176" s="123" t="s">
        <v>602</v>
      </c>
      <c r="H176" s="6">
        <v>1</v>
      </c>
    </row>
    <row r="177" spans="2:18" ht="48.75" customHeight="1" x14ac:dyDescent="0.3">
      <c r="B177" s="16"/>
      <c r="C177" s="220"/>
      <c r="D177" s="216"/>
      <c r="E177" s="192"/>
      <c r="F177" s="139" t="s">
        <v>348</v>
      </c>
      <c r="G177" s="125" t="s">
        <v>603</v>
      </c>
      <c r="H177" s="6">
        <v>2</v>
      </c>
    </row>
    <row r="178" spans="2:18" ht="48.75" customHeight="1" x14ac:dyDescent="0.3">
      <c r="B178" s="16"/>
      <c r="C178" s="220"/>
      <c r="D178" s="216"/>
      <c r="E178" s="192"/>
      <c r="F178" s="139" t="s">
        <v>349</v>
      </c>
      <c r="G178" s="125" t="s">
        <v>604</v>
      </c>
      <c r="H178" s="6">
        <v>3</v>
      </c>
    </row>
    <row r="179" spans="2:18" ht="48.75" customHeight="1" x14ac:dyDescent="0.3">
      <c r="B179" s="16"/>
      <c r="C179" s="220"/>
      <c r="D179" s="216"/>
      <c r="E179" s="193"/>
      <c r="F179" s="141" t="s">
        <v>350</v>
      </c>
      <c r="G179" s="122" t="s">
        <v>486</v>
      </c>
      <c r="H179" s="6">
        <v>4</v>
      </c>
    </row>
    <row r="180" spans="2:18" ht="48.75" customHeight="1" x14ac:dyDescent="0.3">
      <c r="B180" s="16"/>
      <c r="C180" s="220"/>
      <c r="D180" s="216"/>
      <c r="E180" s="252" t="s">
        <v>351</v>
      </c>
      <c r="F180" s="137" t="s">
        <v>352</v>
      </c>
      <c r="G180" s="123" t="s">
        <v>605</v>
      </c>
      <c r="H180" s="6">
        <v>1</v>
      </c>
    </row>
    <row r="181" spans="2:18" ht="48.75" customHeight="1" x14ac:dyDescent="0.3">
      <c r="B181" s="16"/>
      <c r="C181" s="220"/>
      <c r="D181" s="216"/>
      <c r="E181" s="192"/>
      <c r="F181" s="139" t="s">
        <v>353</v>
      </c>
      <c r="G181" s="125" t="s">
        <v>606</v>
      </c>
      <c r="H181" s="6">
        <v>2</v>
      </c>
    </row>
    <row r="182" spans="2:18" ht="48.75" customHeight="1" x14ac:dyDescent="0.3">
      <c r="B182" s="16"/>
      <c r="C182" s="220"/>
      <c r="D182" s="216"/>
      <c r="E182" s="192"/>
      <c r="F182" s="132" t="s">
        <v>35</v>
      </c>
      <c r="G182" s="140" t="s">
        <v>354</v>
      </c>
      <c r="H182" s="6">
        <v>3</v>
      </c>
    </row>
    <row r="183" spans="2:18" ht="48.75" customHeight="1" x14ac:dyDescent="0.3">
      <c r="B183" s="16"/>
      <c r="C183" s="221"/>
      <c r="D183" s="256"/>
      <c r="E183" s="193"/>
      <c r="F183" s="134" t="s">
        <v>36</v>
      </c>
      <c r="G183" s="122" t="s">
        <v>486</v>
      </c>
      <c r="H183" s="6">
        <v>4</v>
      </c>
    </row>
    <row r="184" spans="2:18" ht="48.75" customHeight="1" x14ac:dyDescent="0.3">
      <c r="B184" s="16" t="str">
        <f>UPPER(C184)</f>
        <v>OPERACIONES</v>
      </c>
      <c r="C184" s="222" t="s">
        <v>157</v>
      </c>
      <c r="D184" s="226" t="s">
        <v>333</v>
      </c>
      <c r="E184" s="252" t="s">
        <v>358</v>
      </c>
      <c r="F184" s="147" t="s">
        <v>359</v>
      </c>
      <c r="G184" s="148" t="s">
        <v>362</v>
      </c>
      <c r="H184" s="6">
        <v>1</v>
      </c>
    </row>
    <row r="185" spans="2:18" ht="48.75" customHeight="1" x14ac:dyDescent="0.3">
      <c r="B185" s="16"/>
      <c r="C185" s="223"/>
      <c r="D185" s="227"/>
      <c r="E185" s="192"/>
      <c r="F185" s="117" t="s">
        <v>361</v>
      </c>
      <c r="G185" s="118" t="s">
        <v>363</v>
      </c>
      <c r="H185" s="6">
        <v>2</v>
      </c>
    </row>
    <row r="186" spans="2:18" ht="48.75" customHeight="1" x14ac:dyDescent="0.3">
      <c r="B186" s="16"/>
      <c r="C186" s="223"/>
      <c r="D186" s="227"/>
      <c r="E186" s="192"/>
      <c r="F186" s="117" t="s">
        <v>360</v>
      </c>
      <c r="G186" s="125" t="s">
        <v>608</v>
      </c>
      <c r="H186" s="6">
        <v>3</v>
      </c>
    </row>
    <row r="187" spans="2:18" ht="48.75" customHeight="1" x14ac:dyDescent="0.3">
      <c r="B187" s="16"/>
      <c r="C187" s="223"/>
      <c r="D187" s="227"/>
      <c r="E187" s="193"/>
      <c r="F187" s="121" t="s">
        <v>607</v>
      </c>
      <c r="G187" s="122" t="s">
        <v>486</v>
      </c>
      <c r="H187" s="6">
        <v>4</v>
      </c>
    </row>
    <row r="188" spans="2:18" ht="48.75" customHeight="1" x14ac:dyDescent="0.3">
      <c r="B188" s="16"/>
      <c r="C188" s="224"/>
      <c r="D188" s="227"/>
      <c r="E188" s="191" t="s">
        <v>364</v>
      </c>
      <c r="F188" s="147" t="s">
        <v>365</v>
      </c>
      <c r="G188" s="148" t="s">
        <v>367</v>
      </c>
      <c r="H188" s="6">
        <v>1</v>
      </c>
    </row>
    <row r="189" spans="2:18" ht="48.75" customHeight="1" x14ac:dyDescent="0.3">
      <c r="B189" s="16"/>
      <c r="C189" s="224"/>
      <c r="D189" s="227"/>
      <c r="E189" s="192"/>
      <c r="F189" s="117" t="s">
        <v>366</v>
      </c>
      <c r="G189" s="118" t="s">
        <v>368</v>
      </c>
      <c r="H189" s="6">
        <v>2</v>
      </c>
    </row>
    <row r="190" spans="2:18" ht="48.75" customHeight="1" x14ac:dyDescent="0.3">
      <c r="B190" s="16"/>
      <c r="C190" s="224"/>
      <c r="D190" s="227"/>
      <c r="E190" s="192"/>
      <c r="F190" s="149" t="s">
        <v>55</v>
      </c>
      <c r="G190" s="125" t="s">
        <v>609</v>
      </c>
      <c r="H190" s="6">
        <v>3</v>
      </c>
    </row>
    <row r="191" spans="2:18" ht="48.75" customHeight="1" x14ac:dyDescent="0.3">
      <c r="B191" s="16"/>
      <c r="C191" s="224"/>
      <c r="D191" s="227"/>
      <c r="E191" s="193"/>
      <c r="F191" s="134" t="s">
        <v>38</v>
      </c>
      <c r="G191" s="122" t="s">
        <v>486</v>
      </c>
      <c r="H191" s="6">
        <v>4</v>
      </c>
      <c r="R191" s="75"/>
    </row>
    <row r="192" spans="2:18" ht="48.75" customHeight="1" x14ac:dyDescent="0.3">
      <c r="B192" s="16"/>
      <c r="C192" s="224"/>
      <c r="D192" s="227"/>
      <c r="E192" s="191" t="s">
        <v>369</v>
      </c>
      <c r="F192" s="147" t="s">
        <v>370</v>
      </c>
      <c r="G192" s="123" t="s">
        <v>611</v>
      </c>
      <c r="H192" s="6">
        <v>1</v>
      </c>
      <c r="R192" s="75"/>
    </row>
    <row r="193" spans="2:18" ht="48.75" customHeight="1" x14ac:dyDescent="0.3">
      <c r="B193" s="16"/>
      <c r="C193" s="224"/>
      <c r="D193" s="227"/>
      <c r="E193" s="192"/>
      <c r="F193" s="117" t="s">
        <v>372</v>
      </c>
      <c r="G193" s="118" t="s">
        <v>373</v>
      </c>
      <c r="H193" s="6">
        <v>2</v>
      </c>
    </row>
    <row r="194" spans="2:18" ht="48.75" customHeight="1" x14ac:dyDescent="0.3">
      <c r="B194" s="16"/>
      <c r="C194" s="224"/>
      <c r="D194" s="227"/>
      <c r="E194" s="192"/>
      <c r="F194" s="117" t="s">
        <v>371</v>
      </c>
      <c r="G194" s="118" t="s">
        <v>374</v>
      </c>
      <c r="H194" s="6">
        <v>3</v>
      </c>
      <c r="R194" s="75"/>
    </row>
    <row r="195" spans="2:18" ht="48.75" customHeight="1" x14ac:dyDescent="0.3">
      <c r="B195" s="16"/>
      <c r="C195" s="224"/>
      <c r="D195" s="227"/>
      <c r="E195" s="193"/>
      <c r="F195" s="121" t="s">
        <v>610</v>
      </c>
      <c r="G195" s="122" t="s">
        <v>486</v>
      </c>
      <c r="H195" s="6">
        <v>4</v>
      </c>
      <c r="R195" s="75"/>
    </row>
    <row r="196" spans="2:18" ht="48.75" customHeight="1" x14ac:dyDescent="0.3">
      <c r="B196" s="16"/>
      <c r="C196" s="224"/>
      <c r="D196" s="227"/>
      <c r="E196" s="191" t="s">
        <v>379</v>
      </c>
      <c r="F196" s="147" t="s">
        <v>375</v>
      </c>
      <c r="G196" s="123" t="s">
        <v>612</v>
      </c>
      <c r="H196" s="6">
        <v>2</v>
      </c>
    </row>
    <row r="197" spans="2:18" ht="48.75" customHeight="1" x14ac:dyDescent="0.3">
      <c r="B197" s="16"/>
      <c r="C197" s="224"/>
      <c r="D197" s="227"/>
      <c r="E197" s="192"/>
      <c r="F197" s="117" t="s">
        <v>376</v>
      </c>
      <c r="G197" s="118" t="s">
        <v>378</v>
      </c>
      <c r="H197" s="6">
        <v>3</v>
      </c>
      <c r="R197" s="75"/>
    </row>
    <row r="198" spans="2:18" ht="48.75" customHeight="1" x14ac:dyDescent="0.3">
      <c r="B198" s="16"/>
      <c r="C198" s="224"/>
      <c r="D198" s="227"/>
      <c r="E198" s="193"/>
      <c r="F198" s="150" t="s">
        <v>377</v>
      </c>
      <c r="G198" s="122" t="s">
        <v>486</v>
      </c>
      <c r="H198" s="6">
        <v>4</v>
      </c>
    </row>
    <row r="199" spans="2:18" ht="48.75" customHeight="1" x14ac:dyDescent="0.3">
      <c r="B199" s="16"/>
      <c r="C199" s="224"/>
      <c r="D199" s="228" t="s">
        <v>334</v>
      </c>
      <c r="E199" s="191" t="s">
        <v>478</v>
      </c>
      <c r="F199" s="147" t="s">
        <v>40</v>
      </c>
      <c r="G199" s="148" t="s">
        <v>381</v>
      </c>
      <c r="H199" s="6">
        <v>2</v>
      </c>
    </row>
    <row r="200" spans="2:18" ht="48.75" customHeight="1" x14ac:dyDescent="0.3">
      <c r="B200" s="16"/>
      <c r="C200" s="224"/>
      <c r="D200" s="227"/>
      <c r="E200" s="192"/>
      <c r="F200" s="117" t="s">
        <v>380</v>
      </c>
      <c r="G200" s="125" t="s">
        <v>613</v>
      </c>
      <c r="H200" s="6">
        <v>3</v>
      </c>
      <c r="R200" s="75"/>
    </row>
    <row r="201" spans="2:18" ht="48.75" customHeight="1" x14ac:dyDescent="0.3">
      <c r="B201" s="16"/>
      <c r="C201" s="224"/>
      <c r="D201" s="227"/>
      <c r="E201" s="193"/>
      <c r="F201" s="134" t="s">
        <v>39</v>
      </c>
      <c r="G201" s="122" t="s">
        <v>486</v>
      </c>
      <c r="H201" s="6">
        <v>4</v>
      </c>
    </row>
    <row r="202" spans="2:18" ht="48.75" customHeight="1" x14ac:dyDescent="0.3">
      <c r="B202" s="16"/>
      <c r="C202" s="224"/>
      <c r="D202" s="227"/>
      <c r="E202" s="191" t="s">
        <v>382</v>
      </c>
      <c r="F202" s="147" t="s">
        <v>383</v>
      </c>
      <c r="G202" s="123" t="s">
        <v>614</v>
      </c>
      <c r="H202" s="6">
        <v>2</v>
      </c>
    </row>
    <row r="203" spans="2:18" ht="48.75" customHeight="1" x14ac:dyDescent="0.3">
      <c r="B203" s="16"/>
      <c r="C203" s="224"/>
      <c r="D203" s="227"/>
      <c r="E203" s="192"/>
      <c r="F203" s="117" t="s">
        <v>384</v>
      </c>
      <c r="G203" s="125" t="s">
        <v>615</v>
      </c>
      <c r="H203" s="6">
        <v>3</v>
      </c>
    </row>
    <row r="204" spans="2:18" ht="48.75" customHeight="1" x14ac:dyDescent="0.3">
      <c r="B204" s="16"/>
      <c r="C204" s="224"/>
      <c r="D204" s="227"/>
      <c r="E204" s="193"/>
      <c r="F204" s="134" t="s">
        <v>41</v>
      </c>
      <c r="G204" s="122" t="s">
        <v>486</v>
      </c>
      <c r="H204" s="6">
        <v>4</v>
      </c>
    </row>
    <row r="205" spans="2:18" ht="48.75" customHeight="1" x14ac:dyDescent="0.3">
      <c r="B205" s="16"/>
      <c r="C205" s="224"/>
      <c r="D205" s="227"/>
      <c r="E205" s="191" t="s">
        <v>385</v>
      </c>
      <c r="F205" s="147" t="s">
        <v>386</v>
      </c>
      <c r="G205" s="123" t="s">
        <v>617</v>
      </c>
      <c r="H205" s="6">
        <v>2</v>
      </c>
    </row>
    <row r="206" spans="2:18" ht="48.75" customHeight="1" x14ac:dyDescent="0.3">
      <c r="B206" s="16"/>
      <c r="C206" s="224"/>
      <c r="D206" s="227"/>
      <c r="E206" s="192"/>
      <c r="F206" s="119" t="s">
        <v>616</v>
      </c>
      <c r="G206" s="118" t="s">
        <v>388</v>
      </c>
      <c r="H206" s="6">
        <v>3</v>
      </c>
    </row>
    <row r="207" spans="2:18" ht="48.75" customHeight="1" x14ac:dyDescent="0.3">
      <c r="B207" s="16"/>
      <c r="C207" s="224"/>
      <c r="D207" s="227"/>
      <c r="E207" s="193"/>
      <c r="F207" s="150" t="s">
        <v>387</v>
      </c>
      <c r="G207" s="122" t="s">
        <v>486</v>
      </c>
      <c r="H207" s="6">
        <v>4</v>
      </c>
    </row>
    <row r="208" spans="2:18" ht="48.75" customHeight="1" x14ac:dyDescent="0.3">
      <c r="B208" s="16"/>
      <c r="C208" s="224"/>
      <c r="D208" s="227"/>
      <c r="E208" s="191" t="s">
        <v>389</v>
      </c>
      <c r="F208" s="147" t="s">
        <v>390</v>
      </c>
      <c r="G208" s="123" t="s">
        <v>618</v>
      </c>
      <c r="H208" s="6">
        <v>1</v>
      </c>
    </row>
    <row r="209" spans="2:18" ht="48.75" customHeight="1" x14ac:dyDescent="0.3">
      <c r="B209" s="16"/>
      <c r="C209" s="224"/>
      <c r="D209" s="227"/>
      <c r="E209" s="192"/>
      <c r="F209" s="117" t="s">
        <v>42</v>
      </c>
      <c r="G209" s="125" t="s">
        <v>619</v>
      </c>
      <c r="H209" s="6">
        <v>2</v>
      </c>
    </row>
    <row r="210" spans="2:18" ht="48.75" customHeight="1" x14ac:dyDescent="0.3">
      <c r="B210" s="16"/>
      <c r="C210" s="224"/>
      <c r="D210" s="227"/>
      <c r="E210" s="192"/>
      <c r="F210" s="117" t="s">
        <v>391</v>
      </c>
      <c r="G210" s="125" t="s">
        <v>620</v>
      </c>
      <c r="H210" s="6">
        <v>3</v>
      </c>
    </row>
    <row r="211" spans="2:18" ht="48.75" customHeight="1" x14ac:dyDescent="0.3">
      <c r="B211" s="16"/>
      <c r="C211" s="224"/>
      <c r="D211" s="229"/>
      <c r="E211" s="193"/>
      <c r="F211" s="150" t="s">
        <v>392</v>
      </c>
      <c r="G211" s="122" t="s">
        <v>486</v>
      </c>
      <c r="H211" s="6">
        <v>4</v>
      </c>
    </row>
    <row r="212" spans="2:18" ht="48.75" customHeight="1" x14ac:dyDescent="0.3">
      <c r="B212" s="16"/>
      <c r="C212" s="224"/>
      <c r="D212" s="228" t="s">
        <v>335</v>
      </c>
      <c r="E212" s="191" t="s">
        <v>393</v>
      </c>
      <c r="F212" s="147" t="s">
        <v>394</v>
      </c>
      <c r="G212" s="148" t="s">
        <v>398</v>
      </c>
      <c r="H212" s="6">
        <v>1</v>
      </c>
    </row>
    <row r="213" spans="2:18" ht="48.75" customHeight="1" x14ac:dyDescent="0.3">
      <c r="B213" s="16"/>
      <c r="C213" s="224"/>
      <c r="D213" s="227"/>
      <c r="E213" s="192"/>
      <c r="F213" s="117" t="s">
        <v>395</v>
      </c>
      <c r="G213" s="118" t="s">
        <v>399</v>
      </c>
      <c r="H213" s="6">
        <v>2</v>
      </c>
    </row>
    <row r="214" spans="2:18" ht="48.75" customHeight="1" x14ac:dyDescent="0.3">
      <c r="B214" s="16"/>
      <c r="C214" s="224"/>
      <c r="D214" s="227"/>
      <c r="E214" s="192"/>
      <c r="F214" s="117" t="s">
        <v>396</v>
      </c>
      <c r="G214" s="125" t="s">
        <v>621</v>
      </c>
      <c r="H214" s="6">
        <v>3</v>
      </c>
    </row>
    <row r="215" spans="2:18" ht="48.75" customHeight="1" x14ac:dyDescent="0.3">
      <c r="B215" s="16"/>
      <c r="C215" s="224"/>
      <c r="D215" s="227"/>
      <c r="E215" s="193"/>
      <c r="F215" s="150" t="s">
        <v>397</v>
      </c>
      <c r="G215" s="122" t="s">
        <v>486</v>
      </c>
      <c r="H215" s="6">
        <v>4</v>
      </c>
    </row>
    <row r="216" spans="2:18" ht="48.75" customHeight="1" x14ac:dyDescent="0.3">
      <c r="B216" s="16"/>
      <c r="C216" s="224"/>
      <c r="D216" s="227"/>
      <c r="E216" s="191" t="s">
        <v>400</v>
      </c>
      <c r="F216" s="147" t="s">
        <v>401</v>
      </c>
      <c r="G216" s="123" t="s">
        <v>622</v>
      </c>
      <c r="H216" s="6">
        <v>1</v>
      </c>
    </row>
    <row r="217" spans="2:18" ht="48.75" customHeight="1" x14ac:dyDescent="0.3">
      <c r="B217" s="16"/>
      <c r="C217" s="224"/>
      <c r="D217" s="227"/>
      <c r="E217" s="192"/>
      <c r="F217" s="117" t="s">
        <v>402</v>
      </c>
      <c r="G217" s="118" t="s">
        <v>405</v>
      </c>
      <c r="H217" s="6">
        <v>2</v>
      </c>
    </row>
    <row r="218" spans="2:18" ht="48.75" customHeight="1" x14ac:dyDescent="0.3">
      <c r="B218" s="16"/>
      <c r="C218" s="224"/>
      <c r="D218" s="227"/>
      <c r="E218" s="192"/>
      <c r="F218" s="117" t="s">
        <v>403</v>
      </c>
      <c r="G218" s="118" t="s">
        <v>406</v>
      </c>
      <c r="H218" s="6">
        <v>3</v>
      </c>
    </row>
    <row r="219" spans="2:18" ht="48.75" customHeight="1" x14ac:dyDescent="0.3">
      <c r="B219" s="16"/>
      <c r="C219" s="224"/>
      <c r="D219" s="227"/>
      <c r="E219" s="193"/>
      <c r="F219" s="150" t="s">
        <v>404</v>
      </c>
      <c r="G219" s="122" t="s">
        <v>486</v>
      </c>
      <c r="H219" s="6">
        <v>4</v>
      </c>
      <c r="R219" s="75"/>
    </row>
    <row r="220" spans="2:18" ht="48.75" customHeight="1" x14ac:dyDescent="0.3">
      <c r="B220" s="16"/>
      <c r="C220" s="224"/>
      <c r="D220" s="227"/>
      <c r="E220" s="252" t="s">
        <v>408</v>
      </c>
      <c r="F220" s="147" t="s">
        <v>409</v>
      </c>
      <c r="G220" s="123" t="s">
        <v>623</v>
      </c>
      <c r="H220" s="6">
        <v>1</v>
      </c>
    </row>
    <row r="221" spans="2:18" ht="48.75" customHeight="1" x14ac:dyDescent="0.3">
      <c r="B221" s="16"/>
      <c r="C221" s="224"/>
      <c r="D221" s="227"/>
      <c r="E221" s="192"/>
      <c r="F221" s="117" t="s">
        <v>43</v>
      </c>
      <c r="G221" s="125" t="s">
        <v>624</v>
      </c>
      <c r="H221" s="6">
        <v>2</v>
      </c>
    </row>
    <row r="222" spans="2:18" ht="48.75" customHeight="1" x14ac:dyDescent="0.3">
      <c r="B222" s="16"/>
      <c r="C222" s="224"/>
      <c r="D222" s="227"/>
      <c r="E222" s="192"/>
      <c r="F222" s="117" t="s">
        <v>410</v>
      </c>
      <c r="G222" s="125" t="s">
        <v>625</v>
      </c>
      <c r="H222" s="6">
        <v>3</v>
      </c>
    </row>
    <row r="223" spans="2:18" ht="48.75" customHeight="1" x14ac:dyDescent="0.3">
      <c r="B223" s="16"/>
      <c r="C223" s="224"/>
      <c r="D223" s="227"/>
      <c r="E223" s="193"/>
      <c r="F223" s="150" t="s">
        <v>411</v>
      </c>
      <c r="G223" s="122" t="s">
        <v>486</v>
      </c>
      <c r="H223" s="6">
        <v>4</v>
      </c>
    </row>
    <row r="224" spans="2:18" ht="48.75" customHeight="1" x14ac:dyDescent="0.3">
      <c r="B224" s="16"/>
      <c r="C224" s="224"/>
      <c r="D224" s="227"/>
      <c r="E224" s="194" t="s">
        <v>626</v>
      </c>
      <c r="F224" s="133" t="s">
        <v>44</v>
      </c>
      <c r="G224" s="123" t="s">
        <v>627</v>
      </c>
      <c r="H224" s="6">
        <v>2</v>
      </c>
    </row>
    <row r="225" spans="2:18" ht="48.75" customHeight="1" x14ac:dyDescent="0.3">
      <c r="B225" s="16"/>
      <c r="C225" s="224"/>
      <c r="D225" s="227"/>
      <c r="E225" s="192"/>
      <c r="F225" s="117" t="s">
        <v>412</v>
      </c>
      <c r="G225" s="125" t="s">
        <v>628</v>
      </c>
      <c r="H225" s="6">
        <v>3</v>
      </c>
    </row>
    <row r="226" spans="2:18" ht="48.75" customHeight="1" x14ac:dyDescent="0.3">
      <c r="B226" s="16"/>
      <c r="C226" s="225"/>
      <c r="D226" s="230"/>
      <c r="E226" s="193"/>
      <c r="F226" s="150" t="s">
        <v>413</v>
      </c>
      <c r="G226" s="122" t="s">
        <v>486</v>
      </c>
      <c r="H226" s="6">
        <v>4</v>
      </c>
    </row>
    <row r="227" spans="2:18" ht="48.75" customHeight="1" x14ac:dyDescent="0.3">
      <c r="B227" s="16" t="str">
        <f>UPPER(C227)</f>
        <v>GESTIÓN DE PERSONAS (GP)</v>
      </c>
      <c r="C227" s="199" t="s">
        <v>101</v>
      </c>
      <c r="D227" s="203" t="s">
        <v>45</v>
      </c>
      <c r="E227" s="194" t="s">
        <v>629</v>
      </c>
      <c r="F227" s="147" t="s">
        <v>414</v>
      </c>
      <c r="G227" s="148" t="s">
        <v>419</v>
      </c>
      <c r="H227" s="6">
        <v>1</v>
      </c>
    </row>
    <row r="228" spans="2:18" ht="48.75" customHeight="1" x14ac:dyDescent="0.3">
      <c r="C228" s="200"/>
      <c r="D228" s="204"/>
      <c r="E228" s="192"/>
      <c r="F228" s="119" t="s">
        <v>630</v>
      </c>
      <c r="G228" s="125" t="s">
        <v>632</v>
      </c>
      <c r="H228" s="6">
        <v>2</v>
      </c>
    </row>
    <row r="229" spans="2:18" ht="48.75" customHeight="1" x14ac:dyDescent="0.3">
      <c r="C229" s="200"/>
      <c r="D229" s="204"/>
      <c r="E229" s="192"/>
      <c r="F229" s="119" t="s">
        <v>631</v>
      </c>
      <c r="G229" s="118" t="s">
        <v>416</v>
      </c>
      <c r="H229" s="6">
        <v>3</v>
      </c>
    </row>
    <row r="230" spans="2:18" ht="48.75" customHeight="1" x14ac:dyDescent="0.3">
      <c r="C230" s="200"/>
      <c r="D230" s="204"/>
      <c r="E230" s="195"/>
      <c r="F230" s="151" t="s">
        <v>415</v>
      </c>
      <c r="G230" s="122" t="s">
        <v>486</v>
      </c>
      <c r="H230" s="6">
        <v>4</v>
      </c>
      <c r="R230" s="75"/>
    </row>
    <row r="231" spans="2:18" ht="48.75" customHeight="1" x14ac:dyDescent="0.3">
      <c r="C231" s="201"/>
      <c r="D231" s="205"/>
      <c r="E231" s="191" t="s">
        <v>417</v>
      </c>
      <c r="F231" s="147" t="s">
        <v>418</v>
      </c>
      <c r="G231" s="123" t="s">
        <v>633</v>
      </c>
      <c r="H231" s="6">
        <v>1</v>
      </c>
    </row>
    <row r="232" spans="2:18" ht="48.75" customHeight="1" x14ac:dyDescent="0.3">
      <c r="C232" s="201"/>
      <c r="D232" s="205"/>
      <c r="E232" s="192"/>
      <c r="F232" s="132" t="s">
        <v>47</v>
      </c>
      <c r="G232" s="125" t="s">
        <v>634</v>
      </c>
      <c r="H232" s="6">
        <v>2</v>
      </c>
    </row>
    <row r="233" spans="2:18" ht="48.75" customHeight="1" x14ac:dyDescent="0.3">
      <c r="C233" s="201"/>
      <c r="D233" s="205"/>
      <c r="E233" s="192"/>
      <c r="F233" s="132" t="s">
        <v>53</v>
      </c>
      <c r="G233" s="125" t="s">
        <v>635</v>
      </c>
      <c r="H233" s="6">
        <v>3</v>
      </c>
    </row>
    <row r="234" spans="2:18" ht="48.75" customHeight="1" x14ac:dyDescent="0.3">
      <c r="C234" s="201"/>
      <c r="D234" s="205"/>
      <c r="E234" s="193"/>
      <c r="F234" s="150" t="s">
        <v>420</v>
      </c>
      <c r="G234" s="122" t="s">
        <v>486</v>
      </c>
      <c r="H234" s="6">
        <v>4</v>
      </c>
      <c r="R234" s="75"/>
    </row>
    <row r="235" spans="2:18" ht="48.75" customHeight="1" x14ac:dyDescent="0.3">
      <c r="C235" s="201"/>
      <c r="D235" s="205"/>
      <c r="E235" s="191" t="s">
        <v>421</v>
      </c>
      <c r="F235" s="147" t="s">
        <v>422</v>
      </c>
      <c r="G235" s="148" t="s">
        <v>424</v>
      </c>
      <c r="H235" s="6">
        <v>2</v>
      </c>
    </row>
    <row r="236" spans="2:18" ht="48.75" customHeight="1" x14ac:dyDescent="0.3">
      <c r="C236" s="201"/>
      <c r="D236" s="205"/>
      <c r="E236" s="192"/>
      <c r="F236" s="117" t="s">
        <v>423</v>
      </c>
      <c r="G236" s="118" t="s">
        <v>425</v>
      </c>
      <c r="H236" s="6">
        <v>3</v>
      </c>
    </row>
    <row r="237" spans="2:18" ht="48.75" customHeight="1" x14ac:dyDescent="0.3">
      <c r="C237" s="201"/>
      <c r="D237" s="205"/>
      <c r="E237" s="193"/>
      <c r="F237" s="134" t="s">
        <v>54</v>
      </c>
      <c r="G237" s="122" t="s">
        <v>486</v>
      </c>
      <c r="H237" s="6">
        <v>4</v>
      </c>
    </row>
    <row r="238" spans="2:18" ht="48.75" customHeight="1" x14ac:dyDescent="0.3">
      <c r="C238" s="201"/>
      <c r="D238" s="205"/>
      <c r="E238" s="191" t="s">
        <v>426</v>
      </c>
      <c r="F238" s="133" t="s">
        <v>48</v>
      </c>
      <c r="G238" s="148" t="s">
        <v>430</v>
      </c>
      <c r="H238" s="6">
        <v>1</v>
      </c>
    </row>
    <row r="239" spans="2:18" ht="48.75" customHeight="1" x14ac:dyDescent="0.3">
      <c r="C239" s="201"/>
      <c r="D239" s="205"/>
      <c r="E239" s="192"/>
      <c r="F239" s="132" t="s">
        <v>49</v>
      </c>
      <c r="G239" s="118" t="s">
        <v>429</v>
      </c>
      <c r="H239" s="6">
        <v>2</v>
      </c>
    </row>
    <row r="240" spans="2:18" ht="48.75" customHeight="1" x14ac:dyDescent="0.3">
      <c r="C240" s="201"/>
      <c r="D240" s="205"/>
      <c r="E240" s="192"/>
      <c r="F240" s="117" t="s">
        <v>428</v>
      </c>
      <c r="G240" s="118" t="s">
        <v>431</v>
      </c>
      <c r="H240" s="6">
        <v>3</v>
      </c>
    </row>
    <row r="241" spans="3:18" ht="48.75" customHeight="1" x14ac:dyDescent="0.3">
      <c r="C241" s="201"/>
      <c r="D241" s="206"/>
      <c r="E241" s="193"/>
      <c r="F241" s="150" t="s">
        <v>427</v>
      </c>
      <c r="G241" s="122" t="s">
        <v>486</v>
      </c>
      <c r="H241" s="6">
        <v>4</v>
      </c>
    </row>
    <row r="242" spans="3:18" ht="48.75" customHeight="1" x14ac:dyDescent="0.3">
      <c r="C242" s="201"/>
      <c r="D242" s="207" t="s">
        <v>46</v>
      </c>
      <c r="E242" s="191" t="s">
        <v>432</v>
      </c>
      <c r="F242" s="135" t="s">
        <v>636</v>
      </c>
      <c r="G242" s="123" t="s">
        <v>637</v>
      </c>
      <c r="H242" s="6">
        <v>1</v>
      </c>
    </row>
    <row r="243" spans="3:18" ht="48.75" customHeight="1" x14ac:dyDescent="0.3">
      <c r="C243" s="201"/>
      <c r="D243" s="204"/>
      <c r="E243" s="192"/>
      <c r="F243" s="117" t="s">
        <v>433</v>
      </c>
      <c r="G243" s="125" t="s">
        <v>436</v>
      </c>
      <c r="H243" s="6">
        <v>2</v>
      </c>
    </row>
    <row r="244" spans="3:18" ht="48.75" customHeight="1" x14ac:dyDescent="0.3">
      <c r="C244" s="201"/>
      <c r="D244" s="204"/>
      <c r="E244" s="192"/>
      <c r="F244" s="117" t="s">
        <v>435</v>
      </c>
      <c r="G244" s="125" t="s">
        <v>638</v>
      </c>
      <c r="H244" s="6">
        <v>3</v>
      </c>
    </row>
    <row r="245" spans="3:18" ht="48.75" customHeight="1" x14ac:dyDescent="0.3">
      <c r="C245" s="201"/>
      <c r="D245" s="204"/>
      <c r="E245" s="193"/>
      <c r="F245" s="150" t="s">
        <v>434</v>
      </c>
      <c r="G245" s="122" t="s">
        <v>486</v>
      </c>
      <c r="H245" s="6">
        <v>4</v>
      </c>
      <c r="R245" s="75"/>
    </row>
    <row r="246" spans="3:18" ht="48.75" customHeight="1" x14ac:dyDescent="0.3">
      <c r="C246" s="201"/>
      <c r="D246" s="205"/>
      <c r="E246" s="191" t="s">
        <v>437</v>
      </c>
      <c r="F246" s="147" t="s">
        <v>438</v>
      </c>
      <c r="G246" s="123" t="s">
        <v>639</v>
      </c>
      <c r="H246" s="6">
        <v>1</v>
      </c>
    </row>
    <row r="247" spans="3:18" ht="48.75" customHeight="1" x14ac:dyDescent="0.3">
      <c r="C247" s="201"/>
      <c r="D247" s="205"/>
      <c r="E247" s="192"/>
      <c r="F247" s="117" t="s">
        <v>439</v>
      </c>
      <c r="G247" s="118" t="s">
        <v>442</v>
      </c>
      <c r="H247" s="6">
        <v>2</v>
      </c>
    </row>
    <row r="248" spans="3:18" ht="48.75" customHeight="1" x14ac:dyDescent="0.3">
      <c r="C248" s="201"/>
      <c r="D248" s="205"/>
      <c r="E248" s="192"/>
      <c r="F248" s="117" t="s">
        <v>440</v>
      </c>
      <c r="G248" s="118" t="s">
        <v>443</v>
      </c>
      <c r="H248" s="6">
        <v>3</v>
      </c>
      <c r="R248" s="75"/>
    </row>
    <row r="249" spans="3:18" ht="48.75" customHeight="1" x14ac:dyDescent="0.3">
      <c r="C249" s="201"/>
      <c r="D249" s="205"/>
      <c r="E249" s="193"/>
      <c r="F249" s="150" t="s">
        <v>441</v>
      </c>
      <c r="G249" s="122" t="s">
        <v>486</v>
      </c>
      <c r="H249" s="6">
        <v>4</v>
      </c>
    </row>
    <row r="250" spans="3:18" ht="48.75" customHeight="1" x14ac:dyDescent="0.3">
      <c r="C250" s="201"/>
      <c r="D250" s="205"/>
      <c r="E250" s="191" t="s">
        <v>444</v>
      </c>
      <c r="F250" s="147" t="s">
        <v>445</v>
      </c>
      <c r="G250" s="148" t="s">
        <v>446</v>
      </c>
      <c r="H250" s="6">
        <v>2</v>
      </c>
    </row>
    <row r="251" spans="3:18" ht="48.75" customHeight="1" x14ac:dyDescent="0.3">
      <c r="C251" s="201"/>
      <c r="D251" s="205"/>
      <c r="E251" s="192"/>
      <c r="F251" s="119" t="s">
        <v>640</v>
      </c>
      <c r="G251" s="118" t="s">
        <v>447</v>
      </c>
      <c r="H251" s="6">
        <v>3</v>
      </c>
    </row>
    <row r="252" spans="3:18" ht="48.75" customHeight="1" x14ac:dyDescent="0.3">
      <c r="C252" s="201"/>
      <c r="D252" s="205"/>
      <c r="E252" s="193"/>
      <c r="F252" s="121" t="s">
        <v>641</v>
      </c>
      <c r="G252" s="122" t="s">
        <v>486</v>
      </c>
      <c r="H252" s="6">
        <v>4</v>
      </c>
    </row>
    <row r="253" spans="3:18" ht="48.75" customHeight="1" x14ac:dyDescent="0.3">
      <c r="C253" s="201"/>
      <c r="D253" s="205"/>
      <c r="E253" s="194" t="s">
        <v>642</v>
      </c>
      <c r="F253" s="147" t="s">
        <v>448</v>
      </c>
      <c r="G253" s="123" t="s">
        <v>643</v>
      </c>
      <c r="H253" s="6">
        <v>2</v>
      </c>
    </row>
    <row r="254" spans="3:18" ht="48.75" customHeight="1" x14ac:dyDescent="0.3">
      <c r="C254" s="201"/>
      <c r="D254" s="205"/>
      <c r="E254" s="192"/>
      <c r="F254" s="117" t="s">
        <v>449</v>
      </c>
      <c r="G254" s="118" t="s">
        <v>451</v>
      </c>
      <c r="H254" s="6">
        <v>3</v>
      </c>
    </row>
    <row r="255" spans="3:18" ht="48.75" customHeight="1" x14ac:dyDescent="0.3">
      <c r="C255" s="201"/>
      <c r="D255" s="205"/>
      <c r="E255" s="193"/>
      <c r="F255" s="150" t="s">
        <v>450</v>
      </c>
      <c r="G255" s="122" t="s">
        <v>486</v>
      </c>
      <c r="H255" s="6">
        <v>4</v>
      </c>
    </row>
    <row r="256" spans="3:18" ht="48.75" customHeight="1" x14ac:dyDescent="0.3">
      <c r="C256" s="201"/>
      <c r="D256" s="196" t="s">
        <v>457</v>
      </c>
      <c r="E256" s="191" t="s">
        <v>452</v>
      </c>
      <c r="F256" s="133" t="s">
        <v>50</v>
      </c>
      <c r="G256" s="148" t="s">
        <v>455</v>
      </c>
      <c r="H256" s="6">
        <v>1</v>
      </c>
    </row>
    <row r="257" spans="3:18" ht="48.75" customHeight="1" x14ac:dyDescent="0.3">
      <c r="C257" s="201"/>
      <c r="D257" s="197"/>
      <c r="E257" s="192"/>
      <c r="F257" s="117" t="s">
        <v>453</v>
      </c>
      <c r="G257" s="125" t="s">
        <v>456</v>
      </c>
      <c r="H257" s="6">
        <v>2</v>
      </c>
    </row>
    <row r="258" spans="3:18" ht="48.75" customHeight="1" x14ac:dyDescent="0.3">
      <c r="C258" s="201"/>
      <c r="D258" s="197"/>
      <c r="E258" s="192"/>
      <c r="F258" s="132" t="s">
        <v>51</v>
      </c>
      <c r="G258" s="125" t="s">
        <v>644</v>
      </c>
      <c r="H258" s="6">
        <v>3</v>
      </c>
    </row>
    <row r="259" spans="3:18" ht="48.75" customHeight="1" x14ac:dyDescent="0.3">
      <c r="C259" s="201"/>
      <c r="D259" s="197"/>
      <c r="E259" s="193"/>
      <c r="F259" s="150" t="s">
        <v>454</v>
      </c>
      <c r="G259" s="122" t="s">
        <v>486</v>
      </c>
      <c r="H259" s="6">
        <v>4</v>
      </c>
    </row>
    <row r="260" spans="3:18" ht="48.75" customHeight="1" x14ac:dyDescent="0.3">
      <c r="C260" s="201"/>
      <c r="D260" s="197"/>
      <c r="E260" s="194" t="s">
        <v>645</v>
      </c>
      <c r="F260" s="147" t="s">
        <v>458</v>
      </c>
      <c r="G260" s="123" t="s">
        <v>462</v>
      </c>
      <c r="H260" s="6">
        <v>1</v>
      </c>
      <c r="R260" s="75"/>
    </row>
    <row r="261" spans="3:18" ht="48.75" customHeight="1" x14ac:dyDescent="0.3">
      <c r="C261" s="201"/>
      <c r="D261" s="197"/>
      <c r="E261" s="192"/>
      <c r="F261" s="117" t="s">
        <v>459</v>
      </c>
      <c r="G261" s="125" t="s">
        <v>646</v>
      </c>
      <c r="H261" s="6">
        <v>2</v>
      </c>
      <c r="R261" s="75"/>
    </row>
    <row r="262" spans="3:18" ht="48.75" customHeight="1" x14ac:dyDescent="0.3">
      <c r="C262" s="201"/>
      <c r="D262" s="197"/>
      <c r="E262" s="192"/>
      <c r="F262" s="117" t="s">
        <v>460</v>
      </c>
      <c r="G262" s="125" t="s">
        <v>647</v>
      </c>
      <c r="H262" s="6">
        <v>3</v>
      </c>
      <c r="R262" s="75"/>
    </row>
    <row r="263" spans="3:18" ht="48.75" customHeight="1" x14ac:dyDescent="0.3">
      <c r="C263" s="201"/>
      <c r="D263" s="197"/>
      <c r="E263" s="193"/>
      <c r="F263" s="150" t="s">
        <v>461</v>
      </c>
      <c r="G263" s="122" t="s">
        <v>486</v>
      </c>
      <c r="H263" s="6">
        <v>4</v>
      </c>
      <c r="R263" s="75"/>
    </row>
    <row r="264" spans="3:18" ht="48.75" customHeight="1" x14ac:dyDescent="0.3">
      <c r="C264" s="201"/>
      <c r="D264" s="197"/>
      <c r="E264" s="191" t="s">
        <v>463</v>
      </c>
      <c r="F264" s="147" t="s">
        <v>464</v>
      </c>
      <c r="G264" s="123" t="s">
        <v>648</v>
      </c>
      <c r="H264" s="6">
        <v>1</v>
      </c>
    </row>
    <row r="265" spans="3:18" ht="48.75" customHeight="1" x14ac:dyDescent="0.3">
      <c r="C265" s="201"/>
      <c r="D265" s="197"/>
      <c r="E265" s="192"/>
      <c r="F265" s="117" t="s">
        <v>465</v>
      </c>
      <c r="G265" s="125" t="s">
        <v>649</v>
      </c>
      <c r="H265" s="6">
        <v>2</v>
      </c>
    </row>
    <row r="266" spans="3:18" ht="48.75" customHeight="1" x14ac:dyDescent="0.3">
      <c r="C266" s="201"/>
      <c r="D266" s="197"/>
      <c r="E266" s="192"/>
      <c r="F266" s="117" t="s">
        <v>466</v>
      </c>
      <c r="G266" s="118" t="s">
        <v>467</v>
      </c>
      <c r="H266" s="6">
        <v>3</v>
      </c>
    </row>
    <row r="267" spans="3:18" ht="48.75" customHeight="1" x14ac:dyDescent="0.3">
      <c r="C267" s="201"/>
      <c r="D267" s="197"/>
      <c r="E267" s="193"/>
      <c r="F267" s="134" t="s">
        <v>52</v>
      </c>
      <c r="G267" s="122" t="s">
        <v>486</v>
      </c>
      <c r="H267" s="6">
        <v>4</v>
      </c>
    </row>
    <row r="268" spans="3:18" ht="48.75" customHeight="1" x14ac:dyDescent="0.3">
      <c r="C268" s="201"/>
      <c r="D268" s="197"/>
      <c r="E268" s="191" t="s">
        <v>468</v>
      </c>
      <c r="F268" s="147" t="s">
        <v>469</v>
      </c>
      <c r="G268" s="148" t="s">
        <v>473</v>
      </c>
      <c r="H268" s="6">
        <v>1</v>
      </c>
    </row>
    <row r="269" spans="3:18" ht="48.75" customHeight="1" x14ac:dyDescent="0.3">
      <c r="C269" s="201"/>
      <c r="D269" s="197"/>
      <c r="E269" s="192"/>
      <c r="F269" s="117" t="s">
        <v>470</v>
      </c>
      <c r="G269" s="118" t="s">
        <v>474</v>
      </c>
      <c r="H269" s="6">
        <v>2</v>
      </c>
    </row>
    <row r="270" spans="3:18" ht="48.75" customHeight="1" x14ac:dyDescent="0.3">
      <c r="C270" s="201"/>
      <c r="D270" s="197"/>
      <c r="E270" s="192"/>
      <c r="F270" s="117" t="s">
        <v>471</v>
      </c>
      <c r="G270" s="125" t="s">
        <v>650</v>
      </c>
      <c r="H270" s="6">
        <v>3</v>
      </c>
    </row>
    <row r="271" spans="3:18" ht="48.75" customHeight="1" x14ac:dyDescent="0.3">
      <c r="C271" s="202"/>
      <c r="D271" s="198"/>
      <c r="E271" s="193"/>
      <c r="F271" s="150" t="s">
        <v>472</v>
      </c>
      <c r="G271" s="122" t="s">
        <v>486</v>
      </c>
      <c r="H271" s="6">
        <v>4</v>
      </c>
    </row>
    <row r="272" spans="3:18"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row r="450" ht="30" customHeight="1" x14ac:dyDescent="0.3"/>
    <row r="451" ht="30" customHeight="1" x14ac:dyDescent="0.3"/>
    <row r="452" ht="30" customHeight="1" x14ac:dyDescent="0.3"/>
    <row r="453" ht="30" customHeight="1" x14ac:dyDescent="0.3"/>
    <row r="454" ht="30" customHeight="1" x14ac:dyDescent="0.3"/>
    <row r="455" ht="30" customHeight="1" x14ac:dyDescent="0.3"/>
    <row r="456" ht="30" customHeight="1" x14ac:dyDescent="0.3"/>
    <row r="457" ht="30" customHeight="1" x14ac:dyDescent="0.3"/>
    <row r="458" ht="30" customHeight="1" x14ac:dyDescent="0.3"/>
    <row r="459" ht="30" customHeight="1" x14ac:dyDescent="0.3"/>
    <row r="460" ht="30" customHeight="1" x14ac:dyDescent="0.3"/>
    <row r="461" ht="30" customHeight="1" x14ac:dyDescent="0.3"/>
    <row r="462" ht="30" customHeight="1" x14ac:dyDescent="0.3"/>
    <row r="463" ht="30" customHeight="1" x14ac:dyDescent="0.3"/>
    <row r="464" ht="30" customHeight="1" x14ac:dyDescent="0.3"/>
    <row r="465" ht="30" customHeight="1" x14ac:dyDescent="0.3"/>
    <row r="466" ht="30" customHeight="1" x14ac:dyDescent="0.3"/>
    <row r="467" ht="30" customHeight="1" x14ac:dyDescent="0.3"/>
    <row r="468" ht="30" customHeight="1" x14ac:dyDescent="0.3"/>
    <row r="469" ht="30" customHeight="1" x14ac:dyDescent="0.3"/>
    <row r="470" ht="30" customHeight="1" x14ac:dyDescent="0.3"/>
    <row r="471" ht="30" customHeight="1" x14ac:dyDescent="0.3"/>
    <row r="472" ht="30" customHeight="1" x14ac:dyDescent="0.3"/>
    <row r="473" ht="30" customHeight="1" x14ac:dyDescent="0.3"/>
    <row r="474" ht="30" customHeight="1" x14ac:dyDescent="0.3"/>
    <row r="475" ht="30" customHeight="1" x14ac:dyDescent="0.3"/>
    <row r="476" ht="30" customHeight="1" x14ac:dyDescent="0.3"/>
    <row r="477" ht="30" customHeight="1" x14ac:dyDescent="0.3"/>
    <row r="478" ht="30" customHeight="1" x14ac:dyDescent="0.3"/>
    <row r="479" ht="30" customHeight="1" x14ac:dyDescent="0.3"/>
    <row r="480" ht="30" customHeight="1" x14ac:dyDescent="0.3"/>
    <row r="481" ht="30" customHeight="1" x14ac:dyDescent="0.3"/>
    <row r="482" ht="30" customHeight="1" x14ac:dyDescent="0.3"/>
    <row r="483" ht="30" customHeight="1" x14ac:dyDescent="0.3"/>
    <row r="484" ht="30" customHeight="1" x14ac:dyDescent="0.3"/>
    <row r="485" ht="30" customHeight="1" x14ac:dyDescent="0.3"/>
    <row r="486" ht="30" customHeight="1" x14ac:dyDescent="0.3"/>
    <row r="487" ht="30" customHeight="1" x14ac:dyDescent="0.3"/>
    <row r="488" ht="30" customHeight="1" x14ac:dyDescent="0.3"/>
    <row r="489" ht="30" customHeight="1" x14ac:dyDescent="0.3"/>
    <row r="490" ht="30" customHeight="1" x14ac:dyDescent="0.3"/>
    <row r="491" ht="30" customHeight="1" x14ac:dyDescent="0.3"/>
    <row r="492" ht="30" customHeight="1" x14ac:dyDescent="0.3"/>
    <row r="493" ht="30" customHeight="1" x14ac:dyDescent="0.3"/>
    <row r="494" ht="30" customHeight="1" x14ac:dyDescent="0.3"/>
    <row r="495" ht="30" customHeight="1" x14ac:dyDescent="0.3"/>
    <row r="496" ht="30" customHeight="1" x14ac:dyDescent="0.3"/>
    <row r="497" ht="30" customHeight="1" x14ac:dyDescent="0.3"/>
    <row r="498" ht="30" customHeight="1" x14ac:dyDescent="0.3"/>
    <row r="499" ht="30" customHeight="1" x14ac:dyDescent="0.3"/>
    <row r="500" ht="30" customHeight="1" x14ac:dyDescent="0.3"/>
    <row r="501" ht="30" customHeight="1" x14ac:dyDescent="0.3"/>
    <row r="502" ht="30" customHeight="1" x14ac:dyDescent="0.3"/>
    <row r="503" ht="30" customHeight="1" x14ac:dyDescent="0.3"/>
    <row r="504" ht="30" customHeight="1" x14ac:dyDescent="0.3"/>
    <row r="505" ht="30" customHeight="1" x14ac:dyDescent="0.3"/>
    <row r="506" ht="30" customHeight="1" x14ac:dyDescent="0.3"/>
    <row r="507" ht="30" customHeight="1" x14ac:dyDescent="0.3"/>
    <row r="508" ht="30" customHeight="1" x14ac:dyDescent="0.3"/>
    <row r="509" ht="30" customHeight="1" x14ac:dyDescent="0.3"/>
    <row r="510" ht="30" customHeight="1" x14ac:dyDescent="0.3"/>
    <row r="511" ht="30" customHeight="1" x14ac:dyDescent="0.3"/>
    <row r="512" ht="30" customHeight="1" x14ac:dyDescent="0.3"/>
    <row r="513" ht="30" customHeight="1" x14ac:dyDescent="0.3"/>
    <row r="514" ht="30" customHeight="1" x14ac:dyDescent="0.3"/>
    <row r="515" ht="30" customHeight="1" x14ac:dyDescent="0.3"/>
    <row r="516" ht="30" customHeight="1" x14ac:dyDescent="0.3"/>
    <row r="517" ht="30" customHeight="1" x14ac:dyDescent="0.3"/>
    <row r="518" ht="30" customHeight="1" x14ac:dyDescent="0.3"/>
    <row r="519" ht="30" customHeight="1" x14ac:dyDescent="0.3"/>
    <row r="520" ht="30" customHeight="1" x14ac:dyDescent="0.3"/>
    <row r="521" ht="30" customHeight="1" x14ac:dyDescent="0.3"/>
    <row r="522" ht="30" customHeight="1" x14ac:dyDescent="0.3"/>
    <row r="523" ht="30" customHeight="1" x14ac:dyDescent="0.3"/>
    <row r="524" ht="30" customHeight="1" x14ac:dyDescent="0.3"/>
    <row r="525" ht="30" customHeight="1" x14ac:dyDescent="0.3"/>
    <row r="526" ht="30" customHeight="1" x14ac:dyDescent="0.3"/>
    <row r="527" ht="30" customHeight="1" x14ac:dyDescent="0.3"/>
    <row r="528" ht="30" customHeight="1" x14ac:dyDescent="0.3"/>
    <row r="529" ht="30" customHeight="1" x14ac:dyDescent="0.3"/>
    <row r="530" ht="30" customHeight="1" x14ac:dyDescent="0.3"/>
    <row r="531" ht="30" customHeight="1" x14ac:dyDescent="0.3"/>
    <row r="532" ht="30" customHeight="1" x14ac:dyDescent="0.3"/>
    <row r="533" ht="30" customHeight="1" x14ac:dyDescent="0.3"/>
    <row r="534" ht="30" customHeight="1" x14ac:dyDescent="0.3"/>
    <row r="535" ht="30" customHeight="1" x14ac:dyDescent="0.3"/>
    <row r="536" ht="30" customHeight="1" x14ac:dyDescent="0.3"/>
    <row r="537" ht="30" customHeight="1" x14ac:dyDescent="0.3"/>
    <row r="538" ht="30" customHeight="1" x14ac:dyDescent="0.3"/>
    <row r="539" ht="30" customHeight="1" x14ac:dyDescent="0.3"/>
    <row r="540" ht="30" customHeight="1" x14ac:dyDescent="0.3"/>
    <row r="541" ht="30" customHeight="1" x14ac:dyDescent="0.3"/>
    <row r="542" ht="30" customHeight="1" x14ac:dyDescent="0.3"/>
    <row r="543" ht="30" customHeight="1" x14ac:dyDescent="0.3"/>
    <row r="544" ht="30" customHeight="1" x14ac:dyDescent="0.3"/>
    <row r="545" ht="30" customHeight="1" x14ac:dyDescent="0.3"/>
    <row r="546" ht="30" customHeight="1" x14ac:dyDescent="0.3"/>
    <row r="547" ht="30" customHeight="1" x14ac:dyDescent="0.3"/>
    <row r="548" ht="30" customHeight="1" x14ac:dyDescent="0.3"/>
    <row r="549" ht="30" customHeight="1" x14ac:dyDescent="0.3"/>
    <row r="550" ht="30" customHeight="1" x14ac:dyDescent="0.3"/>
    <row r="551" ht="30" customHeight="1" x14ac:dyDescent="0.3"/>
    <row r="552" ht="30" customHeight="1" x14ac:dyDescent="0.3"/>
    <row r="553" ht="30" customHeight="1" x14ac:dyDescent="0.3"/>
    <row r="554" ht="30" customHeight="1" x14ac:dyDescent="0.3"/>
    <row r="555" ht="30" customHeight="1" x14ac:dyDescent="0.3"/>
    <row r="556" ht="30" customHeight="1" x14ac:dyDescent="0.3"/>
    <row r="557" ht="30" customHeight="1" x14ac:dyDescent="0.3"/>
    <row r="558" ht="30" customHeight="1" x14ac:dyDescent="0.3"/>
    <row r="559" ht="30" customHeight="1" x14ac:dyDescent="0.3"/>
    <row r="560" ht="30" customHeight="1" x14ac:dyDescent="0.3"/>
    <row r="561" ht="30" customHeight="1" x14ac:dyDescent="0.3"/>
    <row r="562" ht="30" customHeight="1" x14ac:dyDescent="0.3"/>
    <row r="563" ht="30" customHeight="1" x14ac:dyDescent="0.3"/>
    <row r="564" ht="30" customHeight="1" x14ac:dyDescent="0.3"/>
    <row r="565" ht="30" customHeight="1" x14ac:dyDescent="0.3"/>
    <row r="566" ht="30" customHeight="1" x14ac:dyDescent="0.3"/>
    <row r="567" ht="30" customHeight="1" x14ac:dyDescent="0.3"/>
    <row r="568" ht="30" customHeight="1" x14ac:dyDescent="0.3"/>
    <row r="569" ht="30" customHeight="1" x14ac:dyDescent="0.3"/>
    <row r="570" ht="30" customHeight="1" x14ac:dyDescent="0.3"/>
    <row r="571" ht="30" customHeight="1" x14ac:dyDescent="0.3"/>
    <row r="572" ht="30" customHeight="1" x14ac:dyDescent="0.3"/>
    <row r="573" ht="30" customHeight="1" x14ac:dyDescent="0.3"/>
    <row r="574" ht="30" customHeight="1" x14ac:dyDescent="0.3"/>
    <row r="575" ht="30" customHeight="1" x14ac:dyDescent="0.3"/>
    <row r="576" ht="30" customHeight="1" x14ac:dyDescent="0.3"/>
    <row r="577" ht="30" customHeight="1" x14ac:dyDescent="0.3"/>
    <row r="578" ht="30" customHeight="1" x14ac:dyDescent="0.3"/>
    <row r="579" ht="30" customHeight="1" x14ac:dyDescent="0.3"/>
    <row r="580" ht="30" customHeight="1" x14ac:dyDescent="0.3"/>
    <row r="581" ht="30" customHeight="1" x14ac:dyDescent="0.3"/>
    <row r="582" ht="30" customHeight="1" x14ac:dyDescent="0.3"/>
    <row r="583" ht="30" customHeight="1" x14ac:dyDescent="0.3"/>
    <row r="584" ht="30" customHeight="1" x14ac:dyDescent="0.3"/>
    <row r="585" ht="30" customHeight="1" x14ac:dyDescent="0.3"/>
    <row r="586" ht="30" customHeight="1" x14ac:dyDescent="0.3"/>
    <row r="587" ht="30" customHeight="1" x14ac:dyDescent="0.3"/>
    <row r="588" ht="30" customHeight="1" x14ac:dyDescent="0.3"/>
    <row r="589" ht="30" customHeight="1" x14ac:dyDescent="0.3"/>
    <row r="590" ht="30" customHeight="1" x14ac:dyDescent="0.3"/>
    <row r="591" ht="30" customHeight="1" x14ac:dyDescent="0.3"/>
    <row r="592" ht="30" customHeight="1" x14ac:dyDescent="0.3"/>
    <row r="593" ht="30" customHeight="1" x14ac:dyDescent="0.3"/>
    <row r="594" ht="30" customHeight="1" x14ac:dyDescent="0.3"/>
    <row r="595" ht="30" customHeight="1" x14ac:dyDescent="0.3"/>
    <row r="596" ht="30" customHeight="1" x14ac:dyDescent="0.3"/>
    <row r="597" ht="30" customHeight="1" x14ac:dyDescent="0.3"/>
    <row r="598" ht="30" customHeight="1" x14ac:dyDescent="0.3"/>
    <row r="599" ht="30" customHeight="1" x14ac:dyDescent="0.3"/>
    <row r="600" ht="30" customHeight="1" x14ac:dyDescent="0.3"/>
    <row r="601" ht="30" customHeight="1" x14ac:dyDescent="0.3"/>
    <row r="602" ht="30" customHeight="1" x14ac:dyDescent="0.3"/>
    <row r="603" ht="30" customHeight="1" x14ac:dyDescent="0.3"/>
    <row r="604" ht="30" customHeight="1" x14ac:dyDescent="0.3"/>
    <row r="605" ht="30" customHeight="1" x14ac:dyDescent="0.3"/>
    <row r="606" ht="30" customHeight="1" x14ac:dyDescent="0.3"/>
    <row r="607" ht="30" customHeight="1" x14ac:dyDescent="0.3"/>
    <row r="608" ht="30" customHeight="1" x14ac:dyDescent="0.3"/>
    <row r="609" ht="30" customHeight="1" x14ac:dyDescent="0.3"/>
    <row r="610" ht="30" customHeight="1" x14ac:dyDescent="0.3"/>
    <row r="611" ht="30" customHeight="1" x14ac:dyDescent="0.3"/>
    <row r="612" ht="30" customHeight="1" x14ac:dyDescent="0.3"/>
    <row r="613" ht="30" customHeight="1" x14ac:dyDescent="0.3"/>
    <row r="614" ht="30" customHeight="1" x14ac:dyDescent="0.3"/>
    <row r="615" ht="30" customHeight="1" x14ac:dyDescent="0.3"/>
    <row r="616" ht="30" customHeight="1" x14ac:dyDescent="0.3"/>
    <row r="617" ht="30" customHeight="1" x14ac:dyDescent="0.3"/>
    <row r="618" ht="30" customHeight="1" x14ac:dyDescent="0.3"/>
    <row r="619" ht="30" customHeight="1" x14ac:dyDescent="0.3"/>
    <row r="620" ht="30" customHeight="1" x14ac:dyDescent="0.3"/>
    <row r="621" ht="30" customHeight="1" x14ac:dyDescent="0.3"/>
    <row r="622" ht="30" customHeight="1" x14ac:dyDescent="0.3"/>
    <row r="623" ht="30" customHeight="1" x14ac:dyDescent="0.3"/>
    <row r="624" ht="30" customHeight="1" x14ac:dyDescent="0.3"/>
    <row r="625" ht="30" customHeight="1" x14ac:dyDescent="0.3"/>
    <row r="626" ht="30" customHeight="1" x14ac:dyDescent="0.3"/>
    <row r="627" ht="30" customHeight="1" x14ac:dyDescent="0.3"/>
    <row r="628" ht="30" customHeight="1" x14ac:dyDescent="0.3"/>
    <row r="629" ht="30" customHeight="1" x14ac:dyDescent="0.3"/>
    <row r="630" ht="30" customHeight="1" x14ac:dyDescent="0.3"/>
    <row r="631" ht="30" customHeight="1" x14ac:dyDescent="0.3"/>
    <row r="632" ht="30" customHeight="1" x14ac:dyDescent="0.3"/>
    <row r="633" ht="30" customHeight="1" x14ac:dyDescent="0.3"/>
    <row r="634" ht="30" customHeight="1" x14ac:dyDescent="0.3"/>
    <row r="635" ht="30" customHeight="1" x14ac:dyDescent="0.3"/>
    <row r="636" ht="30" customHeight="1" x14ac:dyDescent="0.3"/>
    <row r="637" ht="30" customHeight="1" x14ac:dyDescent="0.3"/>
    <row r="638" ht="30" customHeight="1" x14ac:dyDescent="0.3"/>
    <row r="639" ht="30" customHeight="1" x14ac:dyDescent="0.3"/>
    <row r="640" ht="30" customHeight="1" x14ac:dyDescent="0.3"/>
    <row r="641" ht="30" customHeight="1" x14ac:dyDescent="0.3"/>
    <row r="642" ht="30" customHeight="1" x14ac:dyDescent="0.3"/>
    <row r="643" ht="30" customHeight="1" x14ac:dyDescent="0.3"/>
    <row r="644" ht="30" customHeight="1" x14ac:dyDescent="0.3"/>
    <row r="645" ht="30" customHeight="1" x14ac:dyDescent="0.3"/>
    <row r="646" ht="30" customHeight="1" x14ac:dyDescent="0.3"/>
    <row r="647" ht="30" customHeight="1" x14ac:dyDescent="0.3"/>
    <row r="648" ht="30" customHeight="1" x14ac:dyDescent="0.3"/>
    <row r="649" ht="30" customHeight="1" x14ac:dyDescent="0.3"/>
    <row r="650" ht="30" customHeight="1" x14ac:dyDescent="0.3"/>
    <row r="651" ht="30" customHeight="1" x14ac:dyDescent="0.3"/>
    <row r="652" ht="30" customHeight="1" x14ac:dyDescent="0.3"/>
    <row r="653" ht="30" customHeight="1" x14ac:dyDescent="0.3"/>
    <row r="654" ht="30" customHeight="1" x14ac:dyDescent="0.3"/>
    <row r="655" ht="30" customHeight="1" x14ac:dyDescent="0.3"/>
    <row r="656" ht="30" customHeight="1" x14ac:dyDescent="0.3"/>
    <row r="657" ht="30" customHeight="1" x14ac:dyDescent="0.3"/>
    <row r="658" ht="30" customHeight="1" x14ac:dyDescent="0.3"/>
    <row r="659" ht="30" customHeight="1" x14ac:dyDescent="0.3"/>
    <row r="660" ht="30" customHeight="1" x14ac:dyDescent="0.3"/>
    <row r="661" ht="30" customHeight="1" x14ac:dyDescent="0.3"/>
    <row r="662" ht="30" customHeight="1" x14ac:dyDescent="0.3"/>
    <row r="663" ht="30" customHeight="1" x14ac:dyDescent="0.3"/>
    <row r="664" ht="30" customHeight="1" x14ac:dyDescent="0.3"/>
    <row r="665" ht="30" customHeight="1" x14ac:dyDescent="0.3"/>
    <row r="666" ht="30" customHeight="1" x14ac:dyDescent="0.3"/>
    <row r="667" ht="30" customHeight="1" x14ac:dyDescent="0.3"/>
    <row r="668" ht="30" customHeight="1" x14ac:dyDescent="0.3"/>
    <row r="669" ht="30" customHeight="1" x14ac:dyDescent="0.3"/>
    <row r="670" ht="30" customHeight="1" x14ac:dyDescent="0.3"/>
    <row r="671" ht="30" customHeight="1" x14ac:dyDescent="0.3"/>
    <row r="672" ht="30" customHeight="1" x14ac:dyDescent="0.3"/>
    <row r="673" ht="30" customHeight="1" x14ac:dyDescent="0.3"/>
    <row r="674" ht="30" customHeight="1" x14ac:dyDescent="0.3"/>
    <row r="675" ht="30" customHeight="1" x14ac:dyDescent="0.3"/>
    <row r="676" ht="30" customHeight="1" x14ac:dyDescent="0.3"/>
    <row r="677" ht="30" customHeight="1" x14ac:dyDescent="0.3"/>
    <row r="678" ht="30" customHeight="1" x14ac:dyDescent="0.3"/>
    <row r="679" ht="30" customHeight="1" x14ac:dyDescent="0.3"/>
    <row r="680" ht="30" customHeight="1" x14ac:dyDescent="0.3"/>
    <row r="681" ht="30" customHeight="1" x14ac:dyDescent="0.3"/>
    <row r="682" ht="30" customHeight="1" x14ac:dyDescent="0.3"/>
    <row r="683" ht="30" customHeight="1" x14ac:dyDescent="0.3"/>
    <row r="684" ht="30" customHeight="1" x14ac:dyDescent="0.3"/>
    <row r="685" ht="30" customHeight="1" x14ac:dyDescent="0.3"/>
    <row r="686" ht="30" customHeight="1" x14ac:dyDescent="0.3"/>
    <row r="687" ht="30" customHeight="1" x14ac:dyDescent="0.3"/>
    <row r="688" ht="30" customHeight="1" x14ac:dyDescent="0.3"/>
    <row r="689" ht="30" customHeight="1" x14ac:dyDescent="0.3"/>
    <row r="690" ht="30" customHeight="1" x14ac:dyDescent="0.3"/>
    <row r="691" ht="30" customHeight="1" x14ac:dyDescent="0.3"/>
    <row r="692" ht="30" customHeight="1" x14ac:dyDescent="0.3"/>
    <row r="693" ht="30" customHeight="1" x14ac:dyDescent="0.3"/>
    <row r="694" ht="30" customHeight="1" x14ac:dyDescent="0.3"/>
    <row r="695" ht="30" customHeight="1" x14ac:dyDescent="0.3"/>
    <row r="696" ht="30" customHeight="1" x14ac:dyDescent="0.3"/>
    <row r="697" ht="30" customHeight="1" x14ac:dyDescent="0.3"/>
    <row r="698" ht="30" customHeight="1" x14ac:dyDescent="0.3"/>
    <row r="699" ht="30" customHeight="1" x14ac:dyDescent="0.3"/>
    <row r="700" ht="30" customHeight="1" x14ac:dyDescent="0.3"/>
    <row r="701" ht="30" customHeight="1" x14ac:dyDescent="0.3"/>
    <row r="702" ht="30" customHeight="1" x14ac:dyDescent="0.3"/>
    <row r="703" ht="30" customHeight="1" x14ac:dyDescent="0.3"/>
    <row r="704" ht="30" customHeight="1" x14ac:dyDescent="0.3"/>
    <row r="705" ht="30" customHeight="1" x14ac:dyDescent="0.3"/>
    <row r="706" ht="30" customHeight="1" x14ac:dyDescent="0.3"/>
    <row r="707" ht="30" customHeight="1" x14ac:dyDescent="0.3"/>
    <row r="708" ht="30" customHeight="1" x14ac:dyDescent="0.3"/>
    <row r="709" ht="30" customHeight="1" x14ac:dyDescent="0.3"/>
    <row r="710" ht="30" customHeight="1" x14ac:dyDescent="0.3"/>
    <row r="711" ht="30" customHeight="1" x14ac:dyDescent="0.3"/>
    <row r="712" ht="30" customHeight="1" x14ac:dyDescent="0.3"/>
    <row r="713" ht="30" customHeight="1" x14ac:dyDescent="0.3"/>
    <row r="714" ht="30" customHeight="1" x14ac:dyDescent="0.3"/>
    <row r="715" ht="30" customHeight="1" x14ac:dyDescent="0.3"/>
    <row r="716" ht="30" customHeight="1" x14ac:dyDescent="0.3"/>
    <row r="717" ht="30" customHeight="1" x14ac:dyDescent="0.3"/>
    <row r="718" ht="30" customHeight="1" x14ac:dyDescent="0.3"/>
    <row r="719" ht="30" customHeight="1" x14ac:dyDescent="0.3"/>
    <row r="720" ht="30" customHeight="1" x14ac:dyDescent="0.3"/>
    <row r="721" ht="30" customHeight="1" x14ac:dyDescent="0.3"/>
    <row r="722" ht="30" customHeight="1" x14ac:dyDescent="0.3"/>
    <row r="723" ht="30" customHeight="1" x14ac:dyDescent="0.3"/>
    <row r="724" ht="30" customHeight="1" x14ac:dyDescent="0.3"/>
    <row r="725" ht="30" customHeight="1" x14ac:dyDescent="0.3"/>
    <row r="726" ht="30" customHeight="1" x14ac:dyDescent="0.3"/>
    <row r="727" ht="30" customHeight="1" x14ac:dyDescent="0.3"/>
    <row r="728" ht="30" customHeight="1" x14ac:dyDescent="0.3"/>
    <row r="729" ht="30" customHeight="1" x14ac:dyDescent="0.3"/>
    <row r="730" ht="30" customHeight="1" x14ac:dyDescent="0.3"/>
    <row r="731" ht="30" customHeight="1" x14ac:dyDescent="0.3"/>
    <row r="732" ht="30" customHeight="1" x14ac:dyDescent="0.3"/>
    <row r="733" ht="30" customHeight="1" x14ac:dyDescent="0.3"/>
    <row r="734" ht="30" customHeight="1" x14ac:dyDescent="0.3"/>
    <row r="735" ht="30" customHeight="1" x14ac:dyDescent="0.3"/>
    <row r="736" ht="30" customHeight="1" x14ac:dyDescent="0.3"/>
    <row r="737" ht="30" customHeight="1" x14ac:dyDescent="0.3"/>
    <row r="738" ht="30" customHeight="1" x14ac:dyDescent="0.3"/>
    <row r="739" ht="30" customHeight="1" x14ac:dyDescent="0.3"/>
    <row r="740" ht="30" customHeight="1" x14ac:dyDescent="0.3"/>
    <row r="741" ht="30" customHeight="1" x14ac:dyDescent="0.3"/>
    <row r="742" ht="30" customHeight="1" x14ac:dyDescent="0.3"/>
    <row r="743" ht="30" customHeight="1" x14ac:dyDescent="0.3"/>
    <row r="744" ht="30" customHeight="1" x14ac:dyDescent="0.3"/>
    <row r="745" ht="30" customHeight="1" x14ac:dyDescent="0.3"/>
    <row r="746" ht="30" customHeight="1" x14ac:dyDescent="0.3"/>
    <row r="747" ht="30" customHeight="1" x14ac:dyDescent="0.3"/>
    <row r="748" ht="30" customHeight="1" x14ac:dyDescent="0.3"/>
    <row r="749" ht="30" customHeight="1" x14ac:dyDescent="0.3"/>
    <row r="750" ht="30" customHeight="1" x14ac:dyDescent="0.3"/>
    <row r="751" ht="30" customHeight="1" x14ac:dyDescent="0.3"/>
    <row r="752" ht="30" customHeight="1" x14ac:dyDescent="0.3"/>
    <row r="753" ht="30" customHeight="1" x14ac:dyDescent="0.3"/>
    <row r="754" ht="30" customHeight="1" x14ac:dyDescent="0.3"/>
    <row r="755" ht="30" customHeight="1" x14ac:dyDescent="0.3"/>
    <row r="756" ht="30" customHeight="1" x14ac:dyDescent="0.3"/>
    <row r="757" ht="30" customHeight="1" x14ac:dyDescent="0.3"/>
    <row r="758" ht="30" customHeight="1" x14ac:dyDescent="0.3"/>
    <row r="759" ht="30" customHeight="1" x14ac:dyDescent="0.3"/>
    <row r="760" ht="30" customHeight="1" x14ac:dyDescent="0.3"/>
    <row r="761" ht="30" customHeight="1" x14ac:dyDescent="0.3"/>
    <row r="762" ht="30" customHeight="1" x14ac:dyDescent="0.3"/>
    <row r="763" ht="30" customHeight="1" x14ac:dyDescent="0.3"/>
    <row r="764" ht="30" customHeight="1" x14ac:dyDescent="0.3"/>
    <row r="765" ht="30" customHeight="1" x14ac:dyDescent="0.3"/>
    <row r="766" ht="30" customHeight="1" x14ac:dyDescent="0.3"/>
    <row r="767" ht="30" customHeight="1" x14ac:dyDescent="0.3"/>
  </sheetData>
  <mergeCells count="95">
    <mergeCell ref="E220:E223"/>
    <mergeCell ref="E224:E226"/>
    <mergeCell ref="E202:E204"/>
    <mergeCell ref="E205:E207"/>
    <mergeCell ref="E208:E211"/>
    <mergeCell ref="E212:E215"/>
    <mergeCell ref="E216:E219"/>
    <mergeCell ref="E184:E187"/>
    <mergeCell ref="E188:E191"/>
    <mergeCell ref="E192:E195"/>
    <mergeCell ref="E196:E198"/>
    <mergeCell ref="E199:E201"/>
    <mergeCell ref="E176:E179"/>
    <mergeCell ref="E180:E183"/>
    <mergeCell ref="D128:D143"/>
    <mergeCell ref="D144:D156"/>
    <mergeCell ref="D157:D167"/>
    <mergeCell ref="D168:D183"/>
    <mergeCell ref="E160:E161"/>
    <mergeCell ref="E162:E164"/>
    <mergeCell ref="E165:E167"/>
    <mergeCell ref="E168:E171"/>
    <mergeCell ref="E172:E175"/>
    <mergeCell ref="E148:E151"/>
    <mergeCell ref="E152:E154"/>
    <mergeCell ref="E155:E156"/>
    <mergeCell ref="E157:E159"/>
    <mergeCell ref="E128:E131"/>
    <mergeCell ref="E132:E135"/>
    <mergeCell ref="E136:E139"/>
    <mergeCell ref="E140:E143"/>
    <mergeCell ref="E144:E147"/>
    <mergeCell ref="C5:C67"/>
    <mergeCell ref="E5:E8"/>
    <mergeCell ref="E9:E12"/>
    <mergeCell ref="E13:E16"/>
    <mergeCell ref="E17:E20"/>
    <mergeCell ref="E21:E24"/>
    <mergeCell ref="E25:E28"/>
    <mergeCell ref="E29:E32"/>
    <mergeCell ref="E33:E36"/>
    <mergeCell ref="D5:D20"/>
    <mergeCell ref="D21:D36"/>
    <mergeCell ref="D37:D51"/>
    <mergeCell ref="D52:D67"/>
    <mergeCell ref="E37:E40"/>
    <mergeCell ref="E41:E44"/>
    <mergeCell ref="E45:E47"/>
    <mergeCell ref="E48:E51"/>
    <mergeCell ref="E52:E55"/>
    <mergeCell ref="E68:E71"/>
    <mergeCell ref="E72:E75"/>
    <mergeCell ref="E76:E78"/>
    <mergeCell ref="E79:E82"/>
    <mergeCell ref="E56:E59"/>
    <mergeCell ref="E60:E63"/>
    <mergeCell ref="E64:E67"/>
    <mergeCell ref="E124:E127"/>
    <mergeCell ref="E83:E86"/>
    <mergeCell ref="E87:E90"/>
    <mergeCell ref="E91:E94"/>
    <mergeCell ref="E95:E98"/>
    <mergeCell ref="E99:E102"/>
    <mergeCell ref="E103:E105"/>
    <mergeCell ref="E106:E108"/>
    <mergeCell ref="E109:E111"/>
    <mergeCell ref="E112:E115"/>
    <mergeCell ref="E116:E119"/>
    <mergeCell ref="E120:E123"/>
    <mergeCell ref="D256:D271"/>
    <mergeCell ref="C227:C271"/>
    <mergeCell ref="D227:D241"/>
    <mergeCell ref="D242:D255"/>
    <mergeCell ref="C68:C127"/>
    <mergeCell ref="D112:D127"/>
    <mergeCell ref="D99:D111"/>
    <mergeCell ref="D83:D98"/>
    <mergeCell ref="D68:D82"/>
    <mergeCell ref="C128:C183"/>
    <mergeCell ref="C184:C226"/>
    <mergeCell ref="D184:D198"/>
    <mergeCell ref="D199:D211"/>
    <mergeCell ref="D212:D226"/>
    <mergeCell ref="E227:E230"/>
    <mergeCell ref="E231:E234"/>
    <mergeCell ref="E235:E237"/>
    <mergeCell ref="E238:E241"/>
    <mergeCell ref="E242:E245"/>
    <mergeCell ref="E264:E267"/>
    <mergeCell ref="E268:E271"/>
    <mergeCell ref="E246:E249"/>
    <mergeCell ref="E250:E252"/>
    <mergeCell ref="E253:E255"/>
    <mergeCell ref="E256:E259"/>
    <mergeCell ref="E260:E263"/>
  </mergeCells>
  <conditionalFormatting sqref="P4:W4">
    <cfRule type="expression" dxfId="81" priority="10">
      <formula>$D$7="REAL"</formula>
    </cfRule>
    <cfRule type="expression" dxfId="80" priority="11">
      <formula>$D$7="TAXA"</formula>
    </cfRule>
    <cfRule type="expression" dxfId="79" priority="12">
      <formula>$D$7="SIMPLES"</formula>
    </cfRule>
  </conditionalFormatting>
  <conditionalFormatting sqref="Y4:AF4">
    <cfRule type="expression" dxfId="78" priority="13">
      <formula>$D$7="REAL"</formula>
    </cfRule>
    <cfRule type="expression" dxfId="77" priority="14">
      <formula>$D$7="TAXA"</formula>
    </cfRule>
    <cfRule type="expression" dxfId="76" priority="15">
      <formula>$D$7="SIMPLES"</formula>
    </cfRule>
  </conditionalFormatting>
  <conditionalFormatting sqref="Y12:AF12">
    <cfRule type="expression" dxfId="75" priority="1">
      <formula>$D$7="REAL"</formula>
    </cfRule>
    <cfRule type="expression" dxfId="74" priority="2">
      <formula>$D$7="TAXA"</formula>
    </cfRule>
    <cfRule type="expression" dxfId="73" priority="3">
      <formula>$D$7="SIMPLES"</formula>
    </cfRule>
  </conditionalFormatting>
  <pageMargins left="0.7" right="0.7" top="0.75" bottom="0.75" header="0.3" footer="0.3"/>
  <pageSetup paperSize="9" orientation="portrait" r:id="rId1"/>
  <headerFooter>
    <oddFooter>&amp;C_x000D_&amp;1#&amp;"Calibri"&amp;9&amp;KFFFF00 Wiwynn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2574-2AC6-4DDE-A187-1FF1961FC16D}">
  <sheetPr>
    <tabColor rgb="FF217346"/>
  </sheetPr>
  <dimension ref="R9:Z45"/>
  <sheetViews>
    <sheetView showGridLines="0" topLeftCell="A15" zoomScale="69" zoomScaleNormal="85" workbookViewId="0">
      <selection activeCell="X24" sqref="X23:X24"/>
    </sheetView>
  </sheetViews>
  <sheetFormatPr defaultColWidth="11" defaultRowHeight="15" customHeight="1" x14ac:dyDescent="0.3"/>
  <cols>
    <col min="25" max="25" width="11" customWidth="1"/>
  </cols>
  <sheetData>
    <row r="9" spans="23:25" ht="15" customHeight="1" x14ac:dyDescent="0.3">
      <c r="W9" s="160"/>
      <c r="X9" s="160"/>
      <c r="Y9" s="160"/>
    </row>
    <row r="10" spans="23:25" ht="15" customHeight="1" x14ac:dyDescent="0.3">
      <c r="W10" s="160"/>
      <c r="X10" s="160"/>
      <c r="Y10" s="160"/>
    </row>
    <row r="11" spans="23:25" ht="15" customHeight="1" x14ac:dyDescent="0.3">
      <c r="W11" s="160"/>
      <c r="X11" s="160"/>
      <c r="Y11" s="160"/>
    </row>
    <row r="12" spans="23:25" ht="15" customHeight="1" x14ac:dyDescent="0.3">
      <c r="W12" s="160"/>
      <c r="X12" s="156">
        <f>IF(AVERAGE(Ran_ge!G6:G10)&lt;=0.2,1,IF(AVERAGE(Ran_ge!G6:G10)&lt;=0.4,2,IF(AVERAGE(Ran_ge!G6:G10)&lt;=0.6,3,IF(AVERAGE(Ran_ge!G6:G10)&lt;=0.8,4,5))))</f>
        <v>2</v>
      </c>
      <c r="Y12" t="str">
        <f>IF($X$12=1,$X$14,IF(X12=2,X15,IF(X12=3,X16,IF(X12=4,X17,X18))))</f>
        <v>No existen procesos formales de gestión, pero algunas áreas de gestión ya tienen rutinas para generar los resultados esperados.</v>
      </c>
    </row>
    <row r="13" spans="23:25" ht="15" customHeight="1" x14ac:dyDescent="0.3">
      <c r="W13" s="160"/>
      <c r="X13" s="157"/>
    </row>
    <row r="14" spans="23:25" ht="15" customHeight="1" x14ac:dyDescent="0.3">
      <c r="W14" s="160"/>
      <c r="X14" s="157" t="s">
        <v>94</v>
      </c>
    </row>
    <row r="15" spans="23:25" ht="15" customHeight="1" x14ac:dyDescent="0.3">
      <c r="W15" s="160"/>
      <c r="X15" s="157" t="s">
        <v>95</v>
      </c>
    </row>
    <row r="16" spans="23:25" ht="15" customHeight="1" x14ac:dyDescent="0.35">
      <c r="W16" s="160"/>
      <c r="X16" s="158" t="s">
        <v>96</v>
      </c>
    </row>
    <row r="17" spans="23:26" ht="15" customHeight="1" x14ac:dyDescent="0.3">
      <c r="W17" s="160"/>
      <c r="X17" s="157" t="s">
        <v>97</v>
      </c>
    </row>
    <row r="18" spans="23:26" ht="15" customHeight="1" x14ac:dyDescent="0.3">
      <c r="W18" s="160"/>
      <c r="X18" s="157" t="s">
        <v>98</v>
      </c>
    </row>
    <row r="19" spans="23:26" ht="15" customHeight="1" x14ac:dyDescent="0.3">
      <c r="W19" s="160"/>
      <c r="X19" s="160"/>
      <c r="Y19" s="160"/>
    </row>
    <row r="21" spans="23:26" ht="15" customHeight="1" x14ac:dyDescent="0.3">
      <c r="Z21" s="160"/>
    </row>
    <row r="37" spans="18:23" ht="15" customHeight="1" x14ac:dyDescent="0.3">
      <c r="W37" s="157"/>
    </row>
    <row r="45" spans="18:23" ht="15" customHeight="1" x14ac:dyDescent="0.3">
      <c r="R45" s="161"/>
      <c r="S45" s="161"/>
      <c r="T45" s="161"/>
      <c r="U45" s="162"/>
      <c r="V45" s="162"/>
    </row>
  </sheetData>
  <pageMargins left="0.7" right="0.7" top="0.75" bottom="0.75" header="0.3" footer="0.3"/>
  <headerFooter>
    <oddFooter>&amp;C_x000D_&amp;1#&amp;"Calibri"&amp;9&amp;KFFFF00 Wiwynn Confidential</oddFooter>
  </headerFooter>
  <drawing r:id="rId1"/>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AT308"/>
  <sheetViews>
    <sheetView showGridLines="0" zoomScale="90" zoomScaleNormal="90" zoomScalePageLayoutView="80" workbookViewId="0">
      <pane ySplit="2" topLeftCell="A3" activePane="bottomLeft" state="frozen"/>
      <selection activeCell="D24" sqref="D24"/>
      <selection pane="bottomLeft" activeCell="J14" sqref="J14"/>
    </sheetView>
  </sheetViews>
  <sheetFormatPr defaultColWidth="11" defaultRowHeight="14.4" x14ac:dyDescent="0.3"/>
  <cols>
    <col min="1" max="1" width="2.09765625" style="156" customWidth="1"/>
    <col min="2" max="2" width="1.3984375" style="156" customWidth="1"/>
    <col min="3" max="3" width="18.59765625" style="159" customWidth="1"/>
    <col min="4" max="4" width="25.8984375" style="156" customWidth="1"/>
    <col min="5" max="5" width="1.3984375" style="156" customWidth="1"/>
    <col min="6" max="6" width="41.3984375" style="159" customWidth="1"/>
    <col min="7" max="7" width="1.3984375" style="156" customWidth="1"/>
    <col min="8" max="8" width="42.19921875" style="156" customWidth="1"/>
    <col min="9" max="9" width="1.3984375" style="156" customWidth="1"/>
    <col min="10" max="10" width="42.19921875" style="156" customWidth="1"/>
    <col min="11" max="12" width="10.69921875" style="156" customWidth="1"/>
    <col min="13" max="13" width="12.69921875" style="156" customWidth="1"/>
    <col min="14" max="14" width="15.09765625" style="156" customWidth="1"/>
    <col min="15" max="15" width="13" style="156" customWidth="1"/>
    <col min="16" max="16" width="13.59765625" style="156" customWidth="1"/>
    <col min="17" max="17" width="10.69921875" style="156" customWidth="1"/>
    <col min="18" max="18" width="14.5" style="156" customWidth="1"/>
    <col min="19" max="19" width="14.69921875" style="156" customWidth="1"/>
    <col min="20" max="20" width="10.3984375" style="156" bestFit="1" customWidth="1"/>
    <col min="21" max="21" width="6.69921875" style="156" bestFit="1" customWidth="1"/>
    <col min="22" max="22" width="11" style="156"/>
    <col min="23" max="23" width="15.3984375" style="156" customWidth="1"/>
    <col min="24" max="26" width="14" style="156" customWidth="1"/>
    <col min="27" max="27" width="11" style="156"/>
    <col min="28" max="46" width="14" style="156" customWidth="1"/>
    <col min="47" max="16384" width="11" style="156"/>
  </cols>
  <sheetData>
    <row r="1" spans="3:46" s="154" customFormat="1" ht="39" customHeight="1" x14ac:dyDescent="0.3">
      <c r="C1" s="164"/>
    </row>
    <row r="2" spans="3:46" s="155" customFormat="1" ht="30" customHeight="1" x14ac:dyDescent="0.3">
      <c r="C2" s="165"/>
      <c r="D2" s="166"/>
      <c r="E2" s="166"/>
      <c r="F2" s="166"/>
    </row>
    <row r="3" spans="3:46" ht="15" customHeight="1" thickBot="1" x14ac:dyDescent="0.35">
      <c r="D3" s="167"/>
      <c r="E3" s="167"/>
      <c r="F3" s="167"/>
    </row>
    <row r="4" spans="3:46" s="159" customFormat="1" ht="30" customHeight="1" thickTop="1" thickBot="1" x14ac:dyDescent="0.35">
      <c r="C4" s="168" t="s">
        <v>212</v>
      </c>
      <c r="D4" s="169" t="s">
        <v>155</v>
      </c>
      <c r="E4" s="156"/>
      <c r="G4" s="156"/>
      <c r="H4" s="156"/>
    </row>
    <row r="5" spans="3:46" s="159" customFormat="1" ht="9.75" customHeight="1" thickTop="1" thickBot="1" x14ac:dyDescent="0.35">
      <c r="D5" s="156"/>
      <c r="E5" s="156"/>
      <c r="G5" s="156"/>
      <c r="H5" s="156"/>
    </row>
    <row r="6" spans="3:46" s="159" customFormat="1" ht="27" customHeight="1" thickTop="1" thickBot="1" x14ac:dyDescent="0.35">
      <c r="C6" s="170" t="s">
        <v>655</v>
      </c>
      <c r="D6" s="156"/>
      <c r="E6" s="156"/>
      <c r="F6" s="170"/>
      <c r="H6" s="170" t="s">
        <v>134</v>
      </c>
      <c r="J6" s="170" t="s">
        <v>133</v>
      </c>
      <c r="N6" s="273"/>
      <c r="O6" s="273"/>
      <c r="P6" s="273"/>
      <c r="R6" s="171" t="s">
        <v>106</v>
      </c>
      <c r="S6" s="172" t="s">
        <v>72</v>
      </c>
      <c r="T6" s="172" t="s">
        <v>73</v>
      </c>
      <c r="U6" s="171" t="s">
        <v>107</v>
      </c>
      <c r="X6" s="271" t="str">
        <f>Ava_exp!C5</f>
        <v>Estrategia</v>
      </c>
      <c r="Y6" s="272"/>
      <c r="Z6" s="272"/>
      <c r="AC6" s="271" t="str">
        <f>Ava_exp!C10</f>
        <v>Finanzas</v>
      </c>
      <c r="AD6" s="272"/>
      <c r="AE6" s="272"/>
      <c r="AH6" s="271" t="str">
        <f>Ava_exp!C15</f>
        <v>Mercadeo</v>
      </c>
      <c r="AI6" s="272"/>
      <c r="AJ6" s="272"/>
      <c r="AM6" s="271" t="str">
        <f>Ava_exp!C20</f>
        <v>Operaciones</v>
      </c>
      <c r="AN6" s="272"/>
      <c r="AO6" s="272"/>
      <c r="AR6" s="271" t="str">
        <f>Ava_exp!C24</f>
        <v>Gestión de Personas (GP)</v>
      </c>
      <c r="AS6" s="272"/>
      <c r="AT6" s="272"/>
    </row>
    <row r="7" spans="3:46" s="159" customFormat="1" ht="30" customHeight="1" thickTop="1" x14ac:dyDescent="0.3">
      <c r="D7" s="156"/>
      <c r="E7" s="156"/>
      <c r="G7" s="156"/>
      <c r="H7" s="156"/>
      <c r="M7" s="171"/>
      <c r="N7" s="273"/>
      <c r="O7" s="273"/>
      <c r="P7" s="273"/>
      <c r="R7" s="171" t="str">
        <f>IF($D$4="Estratégia",Ava_exp!C6,IF($D$4="Finanças",Ava_exp!C11,IF($D$4="Marketing",Ava_exp!C16,IF($D$4="Operações",Ava_exp!C21,Ava_exp!C25))))</f>
        <v>Reclutamiento y selección</v>
      </c>
      <c r="S7" s="173">
        <f t="shared" ref="S7:U9" si="0">IF($D$4=$X$6,X8,IF($D$4=$AC$6,AC8,IF($D$4=$AH$6,AH8,IF($D$4=$AM$6,AM8,AR8))))</f>
        <v>0</v>
      </c>
      <c r="T7" s="173">
        <f t="shared" si="0"/>
        <v>0</v>
      </c>
      <c r="U7" s="173">
        <f t="shared" si="0"/>
        <v>0.25</v>
      </c>
      <c r="X7" s="172" t="s">
        <v>69</v>
      </c>
      <c r="Y7" s="174" t="s">
        <v>70</v>
      </c>
      <c r="Z7" s="171" t="s">
        <v>105</v>
      </c>
      <c r="AC7" s="172" t="s">
        <v>69</v>
      </c>
      <c r="AD7" s="172" t="s">
        <v>70</v>
      </c>
      <c r="AE7" s="171" t="s">
        <v>105</v>
      </c>
      <c r="AH7" s="172" t="s">
        <v>69</v>
      </c>
      <c r="AI7" s="172" t="s">
        <v>70</v>
      </c>
      <c r="AJ7" s="171" t="s">
        <v>105</v>
      </c>
      <c r="AM7" s="172" t="s">
        <v>69</v>
      </c>
      <c r="AN7" s="172" t="s">
        <v>70</v>
      </c>
      <c r="AO7" s="171" t="s">
        <v>105</v>
      </c>
      <c r="AR7" s="172" t="s">
        <v>69</v>
      </c>
      <c r="AS7" s="172" t="s">
        <v>70</v>
      </c>
      <c r="AT7" s="171" t="s">
        <v>105</v>
      </c>
    </row>
    <row r="8" spans="3:46" s="159" customFormat="1" ht="30" customHeight="1" x14ac:dyDescent="0.3">
      <c r="D8" s="156"/>
      <c r="E8" s="156"/>
      <c r="G8" s="156"/>
      <c r="H8" s="156"/>
      <c r="M8" s="172"/>
      <c r="N8" s="172"/>
      <c r="O8" s="172"/>
      <c r="P8" s="172"/>
      <c r="R8" s="171" t="str">
        <f>IF($D$4="Estratégia",Ava_exp!C7,IF($D$4="Finanças",Ava_exp!C12,IF($D$4="Marketing",Ava_exp!C17,IF($D$4="Operações",Ava_exp!C22,Ava_exp!C26))))</f>
        <v>Entrenamiento y desarrollo</v>
      </c>
      <c r="S8" s="173">
        <f>IF($D$4=$X$6,X9,IF($D$4=$AC$6,AC9,IF($D$4=$AH$6,AH9,IF($D$4=$AM$6,AM9,AR9))))</f>
        <v>0</v>
      </c>
      <c r="T8" s="173">
        <f>IF($D$4=$X$6,Y9,IF($D$4=$AC$6,AD9,IF($D$4=$AH$6,AI9,IF($D$4=$AM$6,AN9,AS9))))</f>
        <v>0</v>
      </c>
      <c r="U8" s="173">
        <f>IF($D$4=$X$6,Z9,IF($D$4=$AC$6,AE9,IF($D$4=$AH$6,AJ9,IF($D$4=$AM$6,AO9,AT9))))</f>
        <v>0.25</v>
      </c>
      <c r="W8" s="175" t="str">
        <f>Ava_exp!C6</f>
        <v>Estrategia a Corto Plazo</v>
      </c>
      <c r="X8" s="172">
        <f>(COUNTIF(Ava_1!$H$5:$H$8,Dash_pa!$X$13)+COUNTIF(Ava_1!$H$5:$H$8,Dash_pa!$X$14)+COUNTIF(Ava_1!$H$5:$H$8,Dash_pa!$X$15)+COUNTIF(Ava_1!$H$5:$H$8,Dash_pa!$X$16))/16</f>
        <v>0</v>
      </c>
      <c r="Y8" s="172">
        <f>(COUNTIF(Ava_1!$H$5:$H$8,Dash_pa!$Y$13)+COUNTIF(Ava_1!$H$5:$H$8,Dash_pa!$Y$14)+COUNTIF(Ava_1!$H$5:$H$8,Dash_pa!$Y$15)+COUNTIF(Ava_1!$H$5:$H$8,Dash_pa!$Y$16))/16</f>
        <v>0</v>
      </c>
      <c r="Z8" s="172">
        <f>(COUNTIF(Ava_1!$H$5:$H$8,Dash_pa!$Z$13)+COUNTIF(Ava_1!$H$5:$H$8,Dash_pa!$Z$14)+COUNTIF(Ava_1!$H$5:$H$8,Dash_pa!$Z$15)+COUNTIF(Ava_1!$H$5:$H$8,Dash_pa!$Z$16))/16</f>
        <v>0.25</v>
      </c>
      <c r="AB8" s="175" t="str">
        <f>Ava_exp!C11</f>
        <v>Planificación Financiera</v>
      </c>
      <c r="AC8" s="172">
        <f>(COUNTIF(Ava_2!$H$5:$H$8,Dash_pa!$X$13)+COUNTIF(Ava_2!$H$5:$H$8,Dash_pa!$X$14)+COUNTIF(Ava_2!$H$5:$H$8,Dash_pa!$X$15)+COUNTIF(Ava_2!$H$5:$H$8,Dash_pa!$X$16))/16</f>
        <v>0</v>
      </c>
      <c r="AD8" s="172">
        <f>(COUNTIF(Ava_2!$H$5:$H$8,Dash_pa!$Y$13)+COUNTIF(Ava_2!$H$5:$H$8,Dash_pa!$Y$14)+COUNTIF(Ava_2!$H$5:$H$8,Dash_pa!$Y$15)+COUNTIF(Ava_2!$H$5:$H$8,Dash_pa!$Y$16))/16</f>
        <v>0</v>
      </c>
      <c r="AE8" s="172">
        <f>(COUNTIF(Ava_2!$H$5:$H$8,Dash_pa!$Z$13)+COUNTIF(Ava_2!$H$5:$H$8,Dash_pa!$Z$14)+COUNTIF(Ava_2!$H$5:$H$8,Dash_pa!$Z$15)+COUNTIF(Ava_2!$H$5:$H$8,Dash_pa!$Z$16))/16</f>
        <v>0.25</v>
      </c>
      <c r="AG8" s="175" t="str">
        <f>Ava_exp!C16</f>
        <v>Planificación de Marketing</v>
      </c>
      <c r="AH8" s="172">
        <f>(COUNTIF(Ava_3!$H$5:$H$8,Dash_pa!$X$13)+COUNTIF(Ava_3!$H$5:$H$8,Dash_pa!$X$14)+COUNTIF(Ava_3!$H$5:$H$8,Dash_pa!$X$15)+COUNTIF(Ava_3!$H$5:$H$8,Dash_pa!$X$16))/16</f>
        <v>0</v>
      </c>
      <c r="AI8" s="172">
        <f>(COUNTIF(Ava_3!$H$5:$H$8,Dash_pa!$Y$13)+COUNTIF(Ava_3!$H$5:$H$8,Dash_pa!$Y$14)+COUNTIF(Ava_3!$H$5:$H$8,Dash_pa!$Y$15)+COUNTIF(Ava_3!$H$5:$H$8,Dash_pa!$Y$16))/16</f>
        <v>0</v>
      </c>
      <c r="AJ8" s="172">
        <f>(COUNTIF(Ava_3!$H$5:$H$8,Dash_pa!$Z$13)+COUNTIF(Ava_3!$H$5:$H$8,Dash_pa!$Z$14)+COUNTIF(Ava_3!$H$5:$H$8,Dash_pa!$Z$15)+COUNTIF(Ava_3!$H$5:$H$8,Dash_pa!$Z$16))/16</f>
        <v>0</v>
      </c>
      <c r="AL8" s="175" t="str">
        <f>Ava_exp!C21</f>
        <v>Procesos</v>
      </c>
      <c r="AM8" s="172">
        <f>(COUNTIF(Ava_4!$H$5:$H$8,Dash_pa!$X$13)+COUNTIF(Ava_4!$H$5:$H$8,Dash_pa!$X$14)+COUNTIF(Ava_4!$H$5:$H$8,Dash_pa!$X$15)+COUNTIF(Ava_4!$H$5:$H$8,Dash_pa!$X$16))/16</f>
        <v>0</v>
      </c>
      <c r="AN8" s="172">
        <f>(COUNTIF(Ava_4!$H$5:$H$8,Dash_pa!$Y$13)+COUNTIF(Ava_4!$H$5:$H$8,Dash_pa!$Y$14)+COUNTIF(Ava_4!$H$5:$H$8,Dash_pa!$Y$15)+COUNTIF(Ava_4!$H$5:$H$8,Dash_pa!$Y$16))/16</f>
        <v>0</v>
      </c>
      <c r="AO8" s="172">
        <f>(COUNTIF(Ava_4!$H$5:$H$8,Dash_pa!$Z$13)+COUNTIF(Ava_4!$H$5:$H$8,Dash_pa!$Z$14)+COUNTIF(Ava_4!$H$5:$H$8,Dash_pa!$Z$15)+COUNTIF(Ava_4!$H$5:$H$8,Dash_pa!$Z$16))/16</f>
        <v>0.25</v>
      </c>
      <c r="AQ8" s="175" t="str">
        <f>Ava_exp!C25</f>
        <v>Reclutamiento y selección</v>
      </c>
      <c r="AR8" s="172">
        <f>(COUNTIF(Ava_5!$H$5:$H$8,Dash_pa!$X$13)+COUNTIF(Ava_5!$H$5:$H$8,Dash_pa!$X$14)+COUNTIF(Ava_5!$H$5:$H$8,Dash_pa!$X$15)+COUNTIF(Ava_5!$H$5:$H$8,Dash_pa!$X$16))/16</f>
        <v>0</v>
      </c>
      <c r="AS8" s="172">
        <f>(COUNTIF(Ava_5!$H$5:$H$8,Dash_pa!$Y$13)+COUNTIF(Ava_5!$H$5:$H$8,Dash_pa!$Y$14)+COUNTIF(Ava_5!$H$5:$H$8,Dash_pa!$Y$15)+COUNTIF(Ava_5!$H$5:$H$8,Dash_pa!$Y$16))/16</f>
        <v>0</v>
      </c>
      <c r="AT8" s="172">
        <f>(COUNTIF(Ava_5!$H$5:$H$8,Dash_pa!$Z$13)+COUNTIF(Ava_5!$H$5:$H$8,Dash_pa!$Z$14)+COUNTIF(Ava_5!$H$5:$H$8,Dash_pa!$Z$15)+COUNTIF(Ava_5!$H$5:$H$8,Dash_pa!$Z$16))/16</f>
        <v>0.25</v>
      </c>
    </row>
    <row r="9" spans="3:46" s="159" customFormat="1" ht="30" customHeight="1" thickBot="1" x14ac:dyDescent="0.35">
      <c r="D9" s="156"/>
      <c r="E9" s="156"/>
      <c r="G9" s="156"/>
      <c r="H9" s="156"/>
      <c r="R9" s="171" t="str">
        <f>IF($D$4="Estratégia",Ava_exp!C8,IF($D$4="Finanças",Ava_exp!C13,IF($D$4="Marketing",Ava_exp!C18,IF($D$4="Operações",Ava_exp!C23,Ava_exp!C27))))</f>
        <v>Retención de talento</v>
      </c>
      <c r="S9" s="173">
        <f t="shared" si="0"/>
        <v>0</v>
      </c>
      <c r="T9" s="173">
        <f t="shared" si="0"/>
        <v>0</v>
      </c>
      <c r="U9" s="173">
        <f t="shared" si="0"/>
        <v>0.25</v>
      </c>
      <c r="W9" s="175" t="str">
        <f>Ava_exp!C7</f>
        <v>Estrategia a Mediano Plazo</v>
      </c>
      <c r="X9" s="172">
        <f>(COUNTIF(Ava_1!$H$9:$H$12,Dash_pa!$X$13)+COUNTIF(Ava_1!$H$9:$H$12,Dash_pa!$X$14)+COUNTIF(Ava_1!$H$9:$H$12,Dash_pa!$X$15)+COUNTIF(Ava_1!$H$9:$H$12,Dash_pa!$X$16))/16</f>
        <v>0</v>
      </c>
      <c r="Y9" s="172">
        <f>(COUNTIF(Ava_1!$H$9:$H$12,Dash_pa!$Y$13)+COUNTIF(Ava_1!$H$9:$H$12,Dash_pa!$Y$14)+COUNTIF(Ava_1!$H$9:$H$12,Dash_pa!$Y$15)+COUNTIF(Ava_1!$H$9:$H$12,Dash_pa!$Y$16))/16</f>
        <v>0</v>
      </c>
      <c r="Z9" s="172">
        <f>(COUNTIF(Ava_1!$H$9:$H$12,Dash_pa!$Z$13)+COUNTIF(Ava_1!$H$9:$H$12,Dash_pa!$Z$14)+COUNTIF(Ava_1!$H$9:$H$12,Dash_pa!$Z$15)+COUNTIF(Ava_1!$H$9:$H$12,Dash_pa!$Z$16))/16</f>
        <v>0.25</v>
      </c>
      <c r="AB9" s="175" t="str">
        <f>Ava_exp!C12</f>
        <v>Control Financiero</v>
      </c>
      <c r="AC9" s="172">
        <f>(COUNTIF(Ava_2!$H$9:$H$12,Dash_pa!$X$13)+COUNTIF(Ava_2!$H$9:$H$12,Dash_pa!$X$14)+COUNTIF(Ava_2!$H$9:$H$12,Dash_pa!$X$15)+COUNTIF(Ava_2!$H$9:$H$12,Dash_pa!$X$16))/16</f>
        <v>0</v>
      </c>
      <c r="AD9" s="172">
        <f>(COUNTIF(Ava_2!$H$9:$H$12,Dash_pa!$Y$13)+COUNTIF(Ava_2!$H$9:$H$12,Dash_pa!$Y$14)+COUNTIF(Ava_2!$H$9:$H$12,Dash_pa!$Y$15)+COUNTIF(Ava_2!$H$9:$H$12,Dash_pa!$Y$16))/16</f>
        <v>0</v>
      </c>
      <c r="AE9" s="172">
        <f>(COUNTIF(Ava_2!$H$9:$H$12,Dash_pa!$Z$13)+COUNTIF(Ava_2!$H$9:$H$12,Dash_pa!$Z$14)+COUNTIF(Ava_2!$H$9:$H$12,Dash_pa!$Z$15)+COUNTIF(Ava_2!$H$9:$H$12,Dash_pa!$Z$16))/16</f>
        <v>0.25</v>
      </c>
      <c r="AG9" s="175" t="str">
        <f>Ava_exp!C17</f>
        <v>Medios en línea</v>
      </c>
      <c r="AH9" s="172">
        <f>(COUNTIF(Ava_3!$H$9:$H$12,Dash_pa!$X$13)+COUNTIF(Ava_3!$H$9:$H$12,Dash_pa!$X$14)+COUNTIF(Ava_3!$H$9:$H$12,Dash_pa!$X$15)+COUNTIF(Ava_3!$H$9:$H$12,Dash_pa!$X$16))/16</f>
        <v>0</v>
      </c>
      <c r="AI9" s="172">
        <f>(COUNTIF(Ava_3!$H$9:$H$12,Dash_pa!$Y$13)+COUNTIF(Ava_3!$H$9:$H$12,Dash_pa!$Y$14)+COUNTIF(Ava_3!$H$9:$H$12,Dash_pa!$Y$15)+COUNTIF(Ava_3!$H$9:$H$12,Dash_pa!$Y$16))/16</f>
        <v>0</v>
      </c>
      <c r="AJ9" s="172">
        <f>(COUNTIF(Ava_3!$H$9:$H$12,Dash_pa!$Z$13)+COUNTIF(Ava_3!$H$9:$H$12,Dash_pa!$Z$14)+COUNTIF(Ava_3!$H$9:$H$12,Dash_pa!$Z$15)+COUNTIF(Ava_3!$H$9:$H$12,Dash_pa!$Z$16))/16</f>
        <v>0</v>
      </c>
      <c r="AL9" s="175" t="str">
        <f>Ava_exp!C22</f>
        <v>Calidad</v>
      </c>
      <c r="AM9" s="172">
        <f>(COUNTIF(Ava_4!$H$9:$H$12,Dash_pa!$X$13)+COUNTIF(Ava_4!$H$9:$H$12,Dash_pa!$X$14)+COUNTIF(Ava_4!$H$9:$H$12,Dash_pa!$X$15)+COUNTIF(Ava_4!$H$9:$H$12,Dash_pa!$X$16))/16</f>
        <v>0</v>
      </c>
      <c r="AN9" s="172">
        <f>(COUNTIF(Ava_4!$H$9:$H$12,Dash_pa!$Y$13)+COUNTIF(Ava_4!$H$9:$H$12,Dash_pa!$Y$14)+COUNTIF(Ava_4!$H$9:$H$12,Dash_pa!$Y$15)+COUNTIF(Ava_4!$H$9:$H$12,Dash_pa!$Y$16))/16</f>
        <v>0</v>
      </c>
      <c r="AO9" s="172">
        <f>(COUNTIF(Ava_4!$H$9:$H$12,Dash_pa!$Z$13)+COUNTIF(Ava_4!$H$9:$H$12,Dash_pa!$Z$14)+COUNTIF(Ava_4!$H$9:$H$12,Dash_pa!$Z$15)+COUNTIF(Ava_4!$H$9:$H$12,Dash_pa!$Z$16))/16</f>
        <v>0.25</v>
      </c>
      <c r="AQ9" s="175" t="str">
        <f>Ava_exp!C26</f>
        <v>Entrenamiento y desarrollo</v>
      </c>
      <c r="AR9" s="172">
        <f>(COUNTIF(Ava_5!$H$9:$H$12,Dash_pa!$X$13)+COUNTIF(Ava_5!$H$9:$H$12,Dash_pa!$X$14)+COUNTIF(Ava_5!$H$9:$H$12,Dash_pa!$X$15)+COUNTIF(Ava_5!$H$9:$H$12,Dash_pa!$X$16))/16</f>
        <v>0</v>
      </c>
      <c r="AS9" s="172">
        <f>(COUNTIF(Ava_5!$H$9:$H$12,Dash_pa!$Y$13)+COUNTIF(Ava_5!$H$9:$H$12,Dash_pa!$Y$14)+COUNTIF(Ava_5!$H$9:$H$12,Dash_pa!$Y$15)+COUNTIF(Ava_5!$H$9:$H$12,Dash_pa!$Y$16))/16</f>
        <v>0</v>
      </c>
      <c r="AT9" s="172">
        <f>(COUNTIF(Ava_5!$H$9:$H$12,Dash_pa!$Z$13)+COUNTIF(Ava_5!$H$9:$H$12,Dash_pa!$Z$14)+COUNTIF(Ava_5!$H$9:$H$12,Dash_pa!$Z$15)+COUNTIF(Ava_5!$H$9:$H$12,Dash_pa!$Z$16))/16</f>
        <v>0.25</v>
      </c>
    </row>
    <row r="10" spans="3:46" s="159" customFormat="1" ht="30" customHeight="1" thickTop="1" thickBot="1" x14ac:dyDescent="0.35">
      <c r="D10" s="156"/>
      <c r="E10" s="156"/>
      <c r="F10" s="170"/>
      <c r="G10" s="156"/>
      <c r="H10" s="156"/>
      <c r="M10" s="175" t="str">
        <f>D4</f>
        <v>Finanzas</v>
      </c>
      <c r="N10" s="176"/>
      <c r="R10" s="171" t="str">
        <f>IF($D$4="Estratégia",Ava_exp!C9,IF($D$4="Finanças",Ava_exp!C14,IF($D$4="Marketing",Ava_exp!C19,"")))</f>
        <v/>
      </c>
      <c r="S10" s="173">
        <f>IF(OR($D$4=$AM$6,$D$4=$AR$6),"",IF($D$4=$X$6,X11,IF($D$4=$AC$6,AC11,IF($D$4=$AH$6,AH11,IF($D$4=$AM$6,AM11,AR11)))))</f>
        <v>0</v>
      </c>
      <c r="T10" s="173">
        <f>IF(OR($D$4=$AM$6,$D$4=$AR$6),"",IF($D$4=$X$6,Y11,IF($D$4=$AC$6,AD11,IF($D$4=$AH$6,AI11,IF($D$4=$AM$6,AN11,AS11)))))</f>
        <v>0</v>
      </c>
      <c r="U10" s="173">
        <f>IF(OR($D$4=$AM$6,$D$4=$AR$6),"",IF($D$4=$X$6,Z11,IF($D$4=$AC$6,AE11,IF($D$4=$AH$6,AJ11,IF($D$4=$AM$6,AO11,AT11)))))</f>
        <v>0.25</v>
      </c>
      <c r="W10" s="175" t="str">
        <f>Ava_exp!C8</f>
        <v>Estrategia a Largo Plazo</v>
      </c>
      <c r="X10" s="172">
        <f>(COUNTIF(Ava_1!$H$13:$H$16,Dash_pa!$X$13)+COUNTIF(Ava_1!$H$13:$H$16,Dash_pa!$X$14)+COUNTIF(Ava_1!$H$13:$H$16,Dash_pa!$X$15)+COUNTIF(Ava_1!$H$13:$H$16,Dash_pa!$X$16))/16</f>
        <v>0</v>
      </c>
      <c r="Y10" s="172">
        <f>(COUNTIF(Ava_1!$H$13:$H$16,Dash_pa!$Y$13)+COUNTIF(Ava_1!$H$13:$H$16,Dash_pa!$Y$14)+COUNTIF(Ava_1!$H$13:$H$16,Dash_pa!$Y$15)+COUNTIF(Ava_1!$H$13:$H$16,Dash_pa!$Y$16))/16</f>
        <v>0</v>
      </c>
      <c r="Z10" s="172">
        <f>(COUNTIF(Ava_1!$H$13:$H$16,Dash_pa!$Z$13)+COUNTIF(Ava_1!$H$13:$H$16,Dash_pa!$Z$14)+COUNTIF(Ava_1!$H$13:$H$16,Dash_pa!$Z$15)+COUNTIF(Ava_1!$H$13:$H$16,Dash_pa!$Z$16))/16</f>
        <v>0.25</v>
      </c>
      <c r="AB10" s="175" t="str">
        <f>Ava_exp!C13</f>
        <v>Margen de Contribución y Rentabilidad</v>
      </c>
      <c r="AC10" s="172">
        <f>(COUNTIF(Ava_2!$H$13:$H$16,Dash_pa!$X$13)+COUNTIF(Ava_2!$H$13:$H$16,Dash_pa!$X$14)+COUNTIF(Ava_2!$H$13:$H$16,Dash_pa!$X$15)+COUNTIF(Ava_2!$H$13:$H$16,Dash_pa!$X$16))/16</f>
        <v>0</v>
      </c>
      <c r="AD10" s="172">
        <f>(COUNTIF(Ava_2!$H$13:$H$16,Dash_pa!$Y$13)+COUNTIF(Ava_2!$H$13:$H$16,Dash_pa!$Y$14)+COUNTIF(Ava_2!$H$13:$H$16,Dash_pa!$Y$15)+COUNTIF(Ava_2!$H$13:$H$16,Dash_pa!$Y$16))/16</f>
        <v>0</v>
      </c>
      <c r="AE10" s="172">
        <f>(COUNTIF(Ava_2!$H$13:$H$16,Dash_pa!$Z$13)+COUNTIF(Ava_2!$H$13:$H$16,Dash_pa!$Z$14)+COUNTIF(Ava_2!$H$13:$H$16,Dash_pa!$Z$15)+COUNTIF(Ava_2!$H$13:$H$16,Dash_pa!$Z$16))/16</f>
        <v>0.25</v>
      </c>
      <c r="AG10" s="175" t="str">
        <f>Ava_exp!C18</f>
        <v>Medios fuera de línea</v>
      </c>
      <c r="AH10" s="172">
        <f>(COUNTIF(Ava_3!$H$13:$H$16,Dash_pa!$X$13)+COUNTIF(Ava_3!$H$13:$H$16,Dash_pa!$X$14)+COUNTIF(Ava_3!$H$13:$H$16,Dash_pa!$X$15)+COUNTIF(Ava_3!$H$13:$H$16,Dash_pa!$X$16))/16</f>
        <v>0</v>
      </c>
      <c r="AI10" s="172">
        <f>(COUNTIF(Ava_3!$H$13:$H$16,Dash_pa!$Y$13)+COUNTIF(Ava_3!$H$13:$H$16,Dash_pa!$Y$14)+COUNTIF(Ava_3!$H$13:$H$16,Dash_pa!$Y$15)+COUNTIF(Ava_3!$H$13:$H$16,Dash_pa!$Y$16))/16</f>
        <v>0</v>
      </c>
      <c r="AJ10" s="172">
        <f>(COUNTIF(Ava_3!$H$13:$H$16,Dash_pa!$Z$13)+COUNTIF(Ava_3!$H$13:$H$16,Dash_pa!$Z$14)+COUNTIF(Ava_3!$H$13:$H$16,Dash_pa!$Z$15)+COUNTIF(Ava_3!$H$13:$H$16,Dash_pa!$Z$16))/16</f>
        <v>0</v>
      </c>
      <c r="AL10" s="175" t="str">
        <f>Ava_exp!C23</f>
        <v>Logística</v>
      </c>
      <c r="AM10" s="172">
        <f>(COUNTIF(Ava_4!$H$13:$H$16,Dash_pa!$X$13)+COUNTIF(Ava_4!$H$13:$H$16,Dash_pa!$X$14)+COUNTIF(Ava_4!$H$13:$H$16,Dash_pa!$X$15)+COUNTIF(Ava_4!$H$13:$H$16,Dash_pa!$X$16))/16</f>
        <v>0</v>
      </c>
      <c r="AN10" s="172">
        <f>(COUNTIF(Ava_4!$H$13:$H$16,Dash_pa!$Y$13)+COUNTIF(Ava_4!$H$13:$H$16,Dash_pa!$Y$14)+COUNTIF(Ava_4!$H$13:$H$16,Dash_pa!$Y$15)+COUNTIF(Ava_4!$H$13:$H$16,Dash_pa!$Y$16))/16</f>
        <v>0</v>
      </c>
      <c r="AO10" s="172">
        <f>(COUNTIF(Ava_4!$H$13:$H$16,Dash_pa!$Z$13)+COUNTIF(Ava_4!$H$13:$H$16,Dash_pa!$Z$14)+COUNTIF(Ava_4!$H$13:$H$16,Dash_pa!$Z$15)+COUNTIF(Ava_4!$H$13:$H$16,Dash_pa!$Z$16))/16</f>
        <v>0.25</v>
      </c>
      <c r="AQ10" s="175" t="str">
        <f>Ava_exp!C27</f>
        <v>Retención de talento</v>
      </c>
      <c r="AR10" s="172">
        <f>(COUNTIF(Ava_5!$H$13:$H$16,Dash_pa!$X$13)+COUNTIF(Ava_5!$H$13:$H$16,Dash_pa!$X$14)+COUNTIF(Ava_5!$H$13:$H$16,Dash_pa!$X$15)+COUNTIF(Ava_5!$H$13:$H$16,Dash_pa!$X$16))/16</f>
        <v>0</v>
      </c>
      <c r="AS10" s="172">
        <f>(COUNTIF(Ava_5!$H$13:$H$16,Dash_pa!$Y$13)+COUNTIF(Ava_5!$H$13:$H$16,Dash_pa!$Y$14)+COUNTIF(Ava_5!$H$13:$H$16,Dash_pa!$Y$15)+COUNTIF(Ava_5!$H$13:$H$16,Dash_pa!$Y$16))/16</f>
        <v>0</v>
      </c>
      <c r="AT10" s="172">
        <f>(COUNTIF(Ava_5!$H$13:$H$16,Dash_pa!$Z$13)+COUNTIF(Ava_5!$H$13:$H$16,Dash_pa!$Z$14)+COUNTIF(Ava_5!$H$13:$H$16,Dash_pa!$Z$15)+COUNTIF(Ava_5!$H$13:$H$16,Dash_pa!$Z$16))/16</f>
        <v>0.25</v>
      </c>
    </row>
    <row r="11" spans="3:46" s="159" customFormat="1" ht="30" customHeight="1" thickTop="1" x14ac:dyDescent="0.3">
      <c r="D11" s="156"/>
      <c r="E11" s="156"/>
      <c r="G11" s="156"/>
      <c r="H11" s="156"/>
      <c r="M11" s="159" t="str">
        <f ca="1">OFFSET(INDIRECT(Ava_exp!$I$5),ROW(M1),0)</f>
        <v>Planificación Financiera</v>
      </c>
      <c r="N11" s="159">
        <f ca="1">OFFSET(INDIRECT(Ava_exp!$I$5),ROW(N1),1)</f>
        <v>0</v>
      </c>
      <c r="O11" s="159">
        <f ca="1">OFFSET(INDIRECT(Ava_exp!$I$5),ROW(O1),2)</f>
        <v>0.75</v>
      </c>
      <c r="P11" s="159">
        <f ca="1">OFFSET(INDIRECT(Ava_exp!$I$5),ROW(P1),3)</f>
        <v>0.94</v>
      </c>
      <c r="W11" s="175" t="str">
        <f>Ava_exp!C9</f>
        <v>Análisis Ambiental</v>
      </c>
      <c r="X11" s="172">
        <f>(COUNTIF(Ava_1!$H$17:$H$20,Dash_pa!$X$13)+COUNTIF(Ava_1!$H$17:$H$20,Dash_pa!$X$14)+COUNTIF(Ava_1!$H$17:$H$20,Dash_pa!$X$15)+COUNTIF(Ava_1!$H$17:$H$20,Dash_pa!$X$16))/16</f>
        <v>0</v>
      </c>
      <c r="Y11" s="172">
        <f>(COUNTIF(Ava_1!$H$17:$H$20,Dash_pa!$Y$13)+COUNTIF(Ava_1!$H$17:$H$20,Dash_pa!$Y$14)+COUNTIF(Ava_1!$H$17:$H$20,Dash_pa!$Y$15)+COUNTIF(Ava_1!$H$17:$H$20,Dash_pa!$Y$16))/16</f>
        <v>0</v>
      </c>
      <c r="Z11" s="172">
        <f>(COUNTIF(Ava_1!$H$17:$H$20,Dash_pa!$Z$13)+COUNTIF(Ava_1!$H$17:$H$20,Dash_pa!$Z$14)+COUNTIF(Ava_1!$H$17:$H$20,Dash_pa!$Z$15)+COUNTIF(Ava_1!$H$17:$H$20,Dash_pa!$Z$16))/16</f>
        <v>0.25</v>
      </c>
      <c r="AB11" s="175" t="str">
        <f>Ava_exp!C14</f>
        <v>Indicadores Financieros</v>
      </c>
      <c r="AC11" s="172">
        <f>(COUNTIF(Ava_2!$H$17:$H$20,Dash_pa!$X$13)+COUNTIF(Ava_2!$H$17:$H$20,Dash_pa!$X$14)+COUNTIF(Ava_2!$H$17:$H$20,Dash_pa!$X$15)+COUNTIF(Ava_2!$H$17:$H$20,Dash_pa!$X$16))/16</f>
        <v>0</v>
      </c>
      <c r="AD11" s="172">
        <f>(COUNTIF(Ava_2!$H$17:$H$20,Dash_pa!$Y$13)+COUNTIF(Ava_2!$H$17:$H$20,Dash_pa!$Y$14)+COUNTIF(Ava_2!$H$17:$H$20,Dash_pa!$Y$15)+COUNTIF(Ava_2!$H$17:$H$20,Dash_pa!$Y$16))/16</f>
        <v>0</v>
      </c>
      <c r="AE11" s="172">
        <f>(COUNTIF(Ava_2!$H$17:$H$20,Dash_pa!$Z$13)+COUNTIF(Ava_2!$H$17:$H$20,Dash_pa!$Z$14)+COUNTIF(Ava_2!$H$17:$H$20,Dash_pa!$Z$15)+COUNTIF(Ava_2!$H$17:$H$20,Dash_pa!$Z$16))/16</f>
        <v>0.25</v>
      </c>
      <c r="AG11" s="175" t="str">
        <f>Ava_exp!C19</f>
        <v>Relación con los Clientes</v>
      </c>
      <c r="AH11" s="172">
        <f>(COUNTIF(Ava_3!$H$17:$H$20,Dash_pa!$X$13)+COUNTIF(Ava_3!$H$17:$H$20,Dash_pa!$X$14)+COUNTIF(Ava_3!$H$17:$H$20,Dash_pa!$X$15)+COUNTIF(Ava_3!$H$17:$H$20,Dash_pa!$X$16))/16</f>
        <v>0</v>
      </c>
      <c r="AI11" s="172">
        <f>(COUNTIF(Ava_3!$H$17:$H$20,Dash_pa!$Y$13)+COUNTIF(Ava_3!$H$17:$H$20,Dash_pa!$Y$14)+COUNTIF(Ava_3!$H$17:$H$20,Dash_pa!$Y$15)+COUNTIF(Ava_3!$H$17:$H$20,Dash_pa!$Y$16))/16</f>
        <v>0</v>
      </c>
      <c r="AJ11" s="172">
        <f>(COUNTIF(Ava_3!$H$17:$H$20,Dash_pa!$Z$13)+COUNTIF(Ava_3!$H$17:$H$20,Dash_pa!$Z$14)+COUNTIF(Ava_3!$H$17:$H$20,Dash_pa!$Z$15)+COUNTIF(Ava_3!$H$17:$H$20,Dash_pa!$Z$16))/16</f>
        <v>0</v>
      </c>
    </row>
    <row r="12" spans="3:46" s="159" customFormat="1" ht="30" customHeight="1" x14ac:dyDescent="0.3">
      <c r="D12" s="156"/>
      <c r="E12" s="156"/>
      <c r="G12" s="156"/>
      <c r="H12" s="156"/>
      <c r="M12" s="159" t="str">
        <f ca="1">OFFSET(INDIRECT(Ava_exp!$I$5),ROW(M2),0)</f>
        <v>Control Financiero</v>
      </c>
      <c r="N12" s="159">
        <f ca="1">OFFSET(INDIRECT(Ava_exp!$I$5),ROW(N2),1)</f>
        <v>0</v>
      </c>
      <c r="O12" s="159">
        <f ca="1">OFFSET(INDIRECT(Ava_exp!$I$5),ROW(O2),2)</f>
        <v>0.75</v>
      </c>
      <c r="P12" s="159">
        <f ca="1">OFFSET(INDIRECT(Ava_exp!$I$5),ROW(P2),3)</f>
        <v>0.6</v>
      </c>
      <c r="X12" s="156"/>
      <c r="Y12" s="156"/>
    </row>
    <row r="13" spans="3:46" s="159" customFormat="1" ht="30" customHeight="1" x14ac:dyDescent="0.3">
      <c r="D13" s="156"/>
      <c r="E13" s="156"/>
      <c r="H13" s="156"/>
      <c r="M13" s="159" t="str">
        <f ca="1">OFFSET(INDIRECT(Ava_exp!$I$5),ROW(M3),0)</f>
        <v>Margen de Contribución y Rentabilidad</v>
      </c>
      <c r="N13" s="159">
        <f ca="1">OFFSET(INDIRECT(Ava_exp!$I$5),ROW(N3),1)</f>
        <v>0</v>
      </c>
      <c r="O13" s="159">
        <f ca="1">OFFSET(INDIRECT(Ava_exp!$I$5),ROW(O3),2)</f>
        <v>0.75</v>
      </c>
      <c r="P13" s="159">
        <f ca="1">OFFSET(INDIRECT(Ava_exp!$I$5),ROW(P3),3)</f>
        <v>0.8</v>
      </c>
      <c r="X13" s="177" t="s">
        <v>72</v>
      </c>
      <c r="Y13" s="177" t="s">
        <v>73</v>
      </c>
      <c r="Z13" s="177" t="s">
        <v>71</v>
      </c>
    </row>
    <row r="14" spans="3:46" s="159" customFormat="1" ht="30" customHeight="1" x14ac:dyDescent="0.3">
      <c r="D14" s="156"/>
      <c r="E14" s="156"/>
      <c r="G14" s="156"/>
      <c r="H14" s="156"/>
      <c r="M14" s="159" t="str">
        <f ca="1">IF(D4=Ava_exp!C20,0,OFFSET(INDIRECT(Ava_exp!$I$5),ROW(M4),0))</f>
        <v>Indicadores Financieros</v>
      </c>
      <c r="N14" s="159">
        <f ca="1">OFFSET(INDIRECT(Ava_exp!$I$5),ROW(N4),1)</f>
        <v>0</v>
      </c>
      <c r="O14" s="159">
        <f ca="1">OFFSET(INDIRECT(Ava_exp!$I$5),ROW(O4),2)</f>
        <v>0.75</v>
      </c>
      <c r="P14" s="159">
        <f ca="1">OFFSET(INDIRECT(Ava_exp!$I$5),ROW(P4),3)</f>
        <v>0.5</v>
      </c>
      <c r="X14" s="177" t="s">
        <v>74</v>
      </c>
      <c r="Y14" s="177" t="s">
        <v>75</v>
      </c>
      <c r="Z14" s="177" t="s">
        <v>74</v>
      </c>
    </row>
    <row r="15" spans="3:46" s="159" customFormat="1" ht="30" customHeight="1" x14ac:dyDescent="0.3">
      <c r="D15" s="156"/>
      <c r="E15" s="156"/>
      <c r="H15" s="156"/>
      <c r="X15" s="177" t="s">
        <v>57</v>
      </c>
      <c r="Y15" s="177" t="s">
        <v>57</v>
      </c>
      <c r="Z15" s="177" t="s">
        <v>75</v>
      </c>
    </row>
    <row r="16" spans="3:46" s="159" customFormat="1" ht="30" customHeight="1" x14ac:dyDescent="0.3">
      <c r="D16" s="156"/>
      <c r="E16" s="156"/>
      <c r="G16" s="156"/>
      <c r="H16" s="156"/>
      <c r="X16" s="178" t="s">
        <v>76</v>
      </c>
      <c r="Y16" s="178" t="s">
        <v>76</v>
      </c>
      <c r="Z16" s="178" t="s">
        <v>76</v>
      </c>
    </row>
    <row r="17" spans="4:25" s="159" customFormat="1" ht="30" customHeight="1" x14ac:dyDescent="0.3">
      <c r="D17" s="156"/>
      <c r="E17" s="156"/>
      <c r="G17" s="156"/>
      <c r="H17" s="156"/>
      <c r="M17" s="171" t="s">
        <v>110</v>
      </c>
      <c r="N17" s="156" t="s">
        <v>109</v>
      </c>
      <c r="P17" s="179" t="str">
        <f>Ava_exp!C5</f>
        <v>Estrategia</v>
      </c>
      <c r="Q17" s="156" t="s">
        <v>109</v>
      </c>
      <c r="S17" s="271" t="str">
        <f>P17</f>
        <v>Estrategia</v>
      </c>
      <c r="T17" s="272"/>
      <c r="U17" s="272"/>
      <c r="V17" s="272"/>
    </row>
    <row r="18" spans="4:25" s="159" customFormat="1" ht="30" customHeight="1" x14ac:dyDescent="0.3">
      <c r="D18" s="156"/>
      <c r="E18" s="156"/>
      <c r="G18" s="156"/>
      <c r="H18" s="156"/>
      <c r="M18" s="156" t="s">
        <v>111</v>
      </c>
      <c r="N18" s="156">
        <f>IF($D$4="",0,IF($D$4=$P$17,Q18,IF($D$4=$P$23,Q24,IF($D$4=$P$29,Q30,IF($D$4=$P$35,Q36,Q42)))))</f>
        <v>16</v>
      </c>
      <c r="P18" s="156">
        <v>1</v>
      </c>
      <c r="Q18" s="156">
        <f>COUNTIF($V$18:$V$33,P18)</f>
        <v>2</v>
      </c>
      <c r="S18" s="172" t="str">
        <f>Ava_1!D5</f>
        <v>¿La empresa cuenta con directrices estratégicas claras y comprendidas en toda la organización?</v>
      </c>
      <c r="T18" s="180">
        <f>Ava_1!J5/4</f>
        <v>0.25</v>
      </c>
      <c r="U18" s="181" t="str">
        <f>Ava_1!G5</f>
        <v>Importante</v>
      </c>
      <c r="V18" s="156">
        <f>IF(T18&lt;=0.25,1,IF(T18&lt;=0.5,2,IF(T18&lt;=0.75,3,4)))</f>
        <v>1</v>
      </c>
    </row>
    <row r="19" spans="4:25" s="159" customFormat="1" ht="30" customHeight="1" x14ac:dyDescent="0.3">
      <c r="D19" s="156"/>
      <c r="E19" s="156"/>
      <c r="G19" s="156"/>
      <c r="H19" s="156"/>
      <c r="M19" s="156" t="s">
        <v>112</v>
      </c>
      <c r="N19" s="156">
        <f>IF($D$4="",0,IF($D$4=$P$17,Q19,IF($D$4=$P$23,Q25,IF($D$4=$P$29,Q31,IF($D$4=$P$35,Q37,Q43)))))</f>
        <v>0</v>
      </c>
      <c r="P19" s="156">
        <v>2</v>
      </c>
      <c r="Q19" s="156">
        <f>COUNTIF($V$18:$V$33,P19)</f>
        <v>2</v>
      </c>
      <c r="S19" s="172" t="str">
        <f>Ava_1!D6</f>
        <v>¿Cómo la empresa lleva a cabo su planificación estratégica?</v>
      </c>
      <c r="T19" s="180">
        <f>Ava_1!J6/4</f>
        <v>0.5</v>
      </c>
      <c r="U19" s="181" t="str">
        <f>Ava_1!G6</f>
        <v>Importante</v>
      </c>
      <c r="V19" s="156">
        <f t="shared" ref="V19:V33" si="1">IF(T19&lt;=0.25,1,IF(T19&lt;=0.5,2,IF(T19&lt;=0.75,3,4)))</f>
        <v>2</v>
      </c>
      <c r="X19" s="156"/>
      <c r="Y19" s="156"/>
    </row>
    <row r="20" spans="4:25" s="159" customFormat="1" ht="30" customHeight="1" x14ac:dyDescent="0.3">
      <c r="D20" s="156"/>
      <c r="E20" s="156"/>
      <c r="G20" s="156"/>
      <c r="H20" s="156"/>
      <c r="M20" s="156" t="s">
        <v>113</v>
      </c>
      <c r="N20" s="156">
        <f>IF($D$4="",0,IF($D$4=$P$17,Q20,IF($D$4=$P$23,Q26,IF($D$4=$P$29,Q32,IF($D$4=$P$35,Q38,Q44)))))</f>
        <v>0</v>
      </c>
      <c r="P20" s="156">
        <v>3</v>
      </c>
      <c r="Q20" s="156">
        <f>COUNTIF($V$18:$V$33,P20)</f>
        <v>1</v>
      </c>
      <c r="S20" s="172" t="str">
        <f>Ava_1!D7</f>
        <v>¿La empresa utiliza métodos de análisis de información para formular sus estrategias?</v>
      </c>
      <c r="T20" s="180">
        <f>Ava_1!J7/4</f>
        <v>0.75</v>
      </c>
      <c r="U20" s="181" t="str">
        <f>Ava_1!G7</f>
        <v>Importante</v>
      </c>
      <c r="V20" s="156">
        <f t="shared" si="1"/>
        <v>3</v>
      </c>
    </row>
    <row r="21" spans="4:25" s="159" customFormat="1" ht="30" customHeight="1" x14ac:dyDescent="0.3">
      <c r="D21" s="156"/>
      <c r="E21" s="156"/>
      <c r="G21" s="156"/>
      <c r="H21" s="156"/>
      <c r="M21" s="156" t="s">
        <v>114</v>
      </c>
      <c r="N21" s="156">
        <f>IF($D$4="",0,IF($D$4=$P$17,Q21,IF($D$4=$P$23,Q27,IF($D$4=$P$29,Q33,IF($D$4=$P$35,Q39,Q45)))))</f>
        <v>0</v>
      </c>
      <c r="P21" s="156">
        <v>4</v>
      </c>
      <c r="Q21" s="156">
        <f>COUNTIF($V$18:$V$33,P21)</f>
        <v>11</v>
      </c>
      <c r="S21" s="172" t="str">
        <f>Ava_1!D8</f>
        <v>¿La empresa monitorea los resultados y tiene objetivos estratégicos para el corto plazo?</v>
      </c>
      <c r="T21" s="180">
        <f>Ava_1!J8/4</f>
        <v>0.5</v>
      </c>
      <c r="U21" s="181" t="str">
        <f>Ava_1!G8</f>
        <v>Importante</v>
      </c>
      <c r="V21" s="156">
        <f t="shared" si="1"/>
        <v>2</v>
      </c>
    </row>
    <row r="22" spans="4:25" s="159" customFormat="1" ht="30" customHeight="1" x14ac:dyDescent="0.3">
      <c r="D22" s="156"/>
      <c r="E22" s="156"/>
      <c r="G22" s="156"/>
      <c r="H22" s="156"/>
      <c r="P22" s="156"/>
      <c r="Q22" s="182" t="s">
        <v>115</v>
      </c>
      <c r="S22" s="172" t="str">
        <f>Ava_1!D9</f>
        <v>¿La compañía busca nuevos segmentos de clientes?</v>
      </c>
      <c r="T22" s="180">
        <f>Ava_1!J9/4</f>
        <v>1</v>
      </c>
      <c r="U22" s="181" t="str">
        <f>Ava_1!G9</f>
        <v>Importante</v>
      </c>
      <c r="V22" s="156">
        <f t="shared" si="1"/>
        <v>4</v>
      </c>
    </row>
    <row r="23" spans="4:25" s="159" customFormat="1" ht="30" customHeight="1" x14ac:dyDescent="0.3">
      <c r="D23" s="156"/>
      <c r="E23" s="156"/>
      <c r="G23" s="156"/>
      <c r="H23" s="156"/>
      <c r="P23" s="179" t="str">
        <f>Ava_exp!C10</f>
        <v>Finanzas</v>
      </c>
      <c r="Q23" s="156" t="s">
        <v>109</v>
      </c>
      <c r="S23" s="172" t="str">
        <f>Ava_1!D10</f>
        <v>¿La empresa busca actualizar sus productos y tiene una cultura de innovación?</v>
      </c>
      <c r="T23" s="180">
        <f>Ava_1!J10/4</f>
        <v>1</v>
      </c>
      <c r="U23" s="181" t="str">
        <f>Ava_1!G10</f>
        <v>Importante</v>
      </c>
      <c r="V23" s="156">
        <f t="shared" si="1"/>
        <v>4</v>
      </c>
    </row>
    <row r="24" spans="4:25" s="159" customFormat="1" ht="30" customHeight="1" x14ac:dyDescent="0.3">
      <c r="D24" s="156"/>
      <c r="E24" s="156"/>
      <c r="G24" s="156"/>
      <c r="H24" s="156"/>
      <c r="M24" s="171" t="s">
        <v>108</v>
      </c>
      <c r="N24" s="156" t="s">
        <v>109</v>
      </c>
      <c r="P24" s="156">
        <v>1</v>
      </c>
      <c r="Q24" s="156">
        <f>COUNTIF($V$35:$V$50,P24)</f>
        <v>16</v>
      </c>
      <c r="S24" s="172" t="str">
        <f>Ava_1!D11</f>
        <v>¿La empresa invierte en la marca? Es decir, para que su marca sea recordada por sus clientes</v>
      </c>
      <c r="T24" s="180">
        <f>Ava_1!J11/4</f>
        <v>1</v>
      </c>
      <c r="U24" s="181" t="str">
        <f>Ava_1!G11</f>
        <v>Importante</v>
      </c>
      <c r="V24" s="156">
        <f t="shared" si="1"/>
        <v>4</v>
      </c>
    </row>
    <row r="25" spans="4:25" s="159" customFormat="1" ht="30" customHeight="1" x14ac:dyDescent="0.3">
      <c r="D25" s="156"/>
      <c r="E25" s="156"/>
      <c r="G25" s="156"/>
      <c r="H25" s="156"/>
      <c r="M25" s="171" t="s">
        <v>56</v>
      </c>
      <c r="N25" s="156">
        <f>IF($D$4=$S$17,Q50,IF($D$4=$S$34,Q56,IF($D$4=$S$51,Q62,IF($D$4=$S$68,Q68,Q74))))</f>
        <v>0</v>
      </c>
      <c r="P25" s="156">
        <v>2</v>
      </c>
      <c r="Q25" s="156">
        <f t="shared" ref="Q25:Q27" si="2">COUNTIF($V$35:$V$50,P25)</f>
        <v>0</v>
      </c>
      <c r="S25" s="172" t="str">
        <f>Ava_1!D12</f>
        <v>¿La empresa tiene la capacidad de retener a los clientes antiguos y mantener a los nuevos clientes?</v>
      </c>
      <c r="T25" s="180">
        <f>Ava_1!J12/4</f>
        <v>1</v>
      </c>
      <c r="U25" s="181" t="str">
        <f>Ava_1!G12</f>
        <v>Importante</v>
      </c>
      <c r="V25" s="156">
        <f t="shared" si="1"/>
        <v>4</v>
      </c>
    </row>
    <row r="26" spans="4:25" s="159" customFormat="1" ht="30" customHeight="1" x14ac:dyDescent="0.3">
      <c r="D26" s="156"/>
      <c r="E26" s="156"/>
      <c r="G26" s="156"/>
      <c r="H26" s="156"/>
      <c r="M26" s="171" t="s">
        <v>64</v>
      </c>
      <c r="N26" s="156">
        <f>IF($D$4=$S$17,Q51,IF($D$4=$S$34,Q57,IF($D$4=$S$51,Q63,IF($D$4=$S$68,Q69,Q75))))</f>
        <v>16</v>
      </c>
      <c r="P26" s="156">
        <v>3</v>
      </c>
      <c r="Q26" s="156">
        <f t="shared" si="2"/>
        <v>0</v>
      </c>
      <c r="S26" s="172" t="str">
        <f>Ava_1!D13</f>
        <v>¿Cómo la empresa emplea los conceptos de responsabilidad social corporativa?</v>
      </c>
      <c r="T26" s="180">
        <f>Ava_1!J13/4</f>
        <v>0.25</v>
      </c>
      <c r="U26" s="181" t="str">
        <f>Ava_1!G13</f>
        <v>Importante</v>
      </c>
      <c r="V26" s="156">
        <f t="shared" si="1"/>
        <v>1</v>
      </c>
      <c r="W26" s="156"/>
      <c r="X26" s="156"/>
      <c r="Y26" s="156"/>
    </row>
    <row r="27" spans="4:25" s="159" customFormat="1" ht="30" customHeight="1" x14ac:dyDescent="0.3">
      <c r="D27" s="156"/>
      <c r="E27" s="156"/>
      <c r="G27" s="156"/>
      <c r="H27" s="156"/>
      <c r="M27" s="171" t="s">
        <v>65</v>
      </c>
      <c r="N27" s="156">
        <f>IF($D$4=$S$17,Q52,IF($D$4=$S$34,Q58,IF($D$4=$S$51,Q64,IF($D$4=$S$68,Q70,Q76))))</f>
        <v>0</v>
      </c>
      <c r="P27" s="156">
        <v>4</v>
      </c>
      <c r="Q27" s="156">
        <f t="shared" si="2"/>
        <v>0</v>
      </c>
      <c r="S27" s="172" t="str">
        <f>Ava_1!D14</f>
        <v>¿La empresa realiza inversiones a largo plazo?</v>
      </c>
      <c r="T27" s="180">
        <f>Ava_1!J14/4</f>
        <v>1</v>
      </c>
      <c r="U27" s="181" t="str">
        <f>Ava_1!G14</f>
        <v>Importante</v>
      </c>
      <c r="V27" s="156">
        <f t="shared" si="1"/>
        <v>4</v>
      </c>
    </row>
    <row r="28" spans="4:25" s="159" customFormat="1" ht="30" customHeight="1" x14ac:dyDescent="0.3">
      <c r="D28" s="156"/>
      <c r="E28" s="156"/>
      <c r="G28" s="156"/>
      <c r="H28" s="156"/>
      <c r="M28" s="171" t="s">
        <v>66</v>
      </c>
      <c r="N28" s="156">
        <f>IF($D$4=$S$17,Q53,IF($D$4=$S$34,Q59,IF($D$4=$S$51,Q65,IF($D$4=$S$68,Q71,Q77))))</f>
        <v>0</v>
      </c>
      <c r="P28" s="156"/>
      <c r="Q28" s="156"/>
      <c r="S28" s="172" t="str">
        <f>Ava_1!D15</f>
        <v>¿La empresa invierte en la retención de talento?</v>
      </c>
      <c r="T28" s="180">
        <f>Ava_1!J15/4</f>
        <v>1</v>
      </c>
      <c r="U28" s="181" t="str">
        <f>Ava_1!G15</f>
        <v>Importante</v>
      </c>
      <c r="V28" s="156">
        <f t="shared" si="1"/>
        <v>4</v>
      </c>
    </row>
    <row r="29" spans="4:25" s="159" customFormat="1" ht="30" customHeight="1" x14ac:dyDescent="0.3">
      <c r="D29" s="156"/>
      <c r="E29" s="156"/>
      <c r="G29" s="156"/>
      <c r="H29" s="156"/>
      <c r="P29" s="179" t="str">
        <f>Ava_exp!C15</f>
        <v>Mercadeo</v>
      </c>
      <c r="Q29" s="156" t="s">
        <v>109</v>
      </c>
      <c r="S29" s="172" t="str">
        <f>Ava_1!D16</f>
        <v>¿La empresa tiene el objetivo de explorar otros mercados?</v>
      </c>
      <c r="T29" s="180">
        <f>Ava_1!J16/4</f>
        <v>1</v>
      </c>
      <c r="U29" s="181" t="str">
        <f>Ava_1!G16</f>
        <v>Importante</v>
      </c>
      <c r="V29" s="156">
        <f t="shared" si="1"/>
        <v>4</v>
      </c>
    </row>
    <row r="30" spans="4:25" s="159" customFormat="1" ht="30" customHeight="1" x14ac:dyDescent="0.3">
      <c r="D30" s="156"/>
      <c r="E30" s="156"/>
      <c r="G30" s="156"/>
      <c r="H30" s="156"/>
      <c r="P30" s="156">
        <v>1</v>
      </c>
      <c r="Q30" s="156">
        <f>COUNTIF($V$52:$V$67,P30)</f>
        <v>16</v>
      </c>
      <c r="S30" s="172" t="str">
        <f>Ava_1!D17</f>
        <v>¿La empresa conoce a sus competidores y sustitutos?</v>
      </c>
      <c r="T30" s="180">
        <f>Ava_1!J17/4</f>
        <v>1</v>
      </c>
      <c r="U30" s="181" t="str">
        <f>Ava_1!G17</f>
        <v>Importante</v>
      </c>
      <c r="V30" s="156">
        <f t="shared" si="1"/>
        <v>4</v>
      </c>
    </row>
    <row r="31" spans="4:25" s="159" customFormat="1" ht="30" customHeight="1" x14ac:dyDescent="0.3">
      <c r="D31" s="156"/>
      <c r="E31" s="156"/>
      <c r="G31" s="156"/>
      <c r="H31" s="156"/>
      <c r="P31" s="156">
        <v>2</v>
      </c>
      <c r="Q31" s="156">
        <f t="shared" ref="Q31:Q33" si="3">COUNTIF($V$52:$V$67,P31)</f>
        <v>0</v>
      </c>
      <c r="S31" s="172" t="str">
        <f>Ava_1!D18</f>
        <v>¿La empresa es eficiente en su gestión de proveedores?</v>
      </c>
      <c r="T31" s="180">
        <f>Ava_1!J18/4</f>
        <v>1</v>
      </c>
      <c r="U31" s="181" t="str">
        <f>Ava_1!G18</f>
        <v>Importante</v>
      </c>
      <c r="V31" s="156">
        <f t="shared" si="1"/>
        <v>4</v>
      </c>
    </row>
    <row r="32" spans="4:25" s="159" customFormat="1" ht="30" customHeight="1" x14ac:dyDescent="0.3">
      <c r="D32" s="156"/>
      <c r="E32" s="156"/>
      <c r="G32" s="156"/>
      <c r="H32" s="156"/>
      <c r="P32" s="156">
        <v>3</v>
      </c>
      <c r="Q32" s="156">
        <f t="shared" si="3"/>
        <v>0</v>
      </c>
      <c r="S32" s="172" t="str">
        <f>Ava_1!D19</f>
        <v>¿La empresa tiene una buena relación con los clientes?</v>
      </c>
      <c r="T32" s="180">
        <f>Ava_1!J19/4</f>
        <v>1</v>
      </c>
      <c r="U32" s="181" t="str">
        <f>Ava_1!G19</f>
        <v>Importante</v>
      </c>
      <c r="V32" s="156">
        <f t="shared" si="1"/>
        <v>4</v>
      </c>
      <c r="W32" s="172"/>
      <c r="X32" s="172"/>
      <c r="Y32" s="172"/>
    </row>
    <row r="33" spans="4:25" s="159" customFormat="1" ht="30" customHeight="1" x14ac:dyDescent="0.3">
      <c r="D33" s="156"/>
      <c r="E33" s="156"/>
      <c r="G33" s="156"/>
      <c r="H33" s="156"/>
      <c r="P33" s="156">
        <v>4</v>
      </c>
      <c r="Q33" s="156">
        <f t="shared" si="3"/>
        <v>0</v>
      </c>
      <c r="S33" s="172" t="str">
        <f>Ava_1!D20</f>
        <v>¿Hay barreras de entrada en el segmento de negocio?</v>
      </c>
      <c r="T33" s="180">
        <f>Ava_1!J20/4</f>
        <v>1</v>
      </c>
      <c r="U33" s="181" t="str">
        <f>Ava_1!G20</f>
        <v>Importante</v>
      </c>
      <c r="V33" s="156">
        <f t="shared" si="1"/>
        <v>4</v>
      </c>
    </row>
    <row r="34" spans="4:25" s="159" customFormat="1" ht="30" customHeight="1" x14ac:dyDescent="0.3">
      <c r="D34" s="156"/>
      <c r="E34" s="156"/>
      <c r="G34" s="156"/>
      <c r="H34" s="156"/>
      <c r="P34" s="156"/>
      <c r="Q34" s="156"/>
      <c r="S34" s="271" t="str">
        <f>P23</f>
        <v>Finanzas</v>
      </c>
      <c r="T34" s="272"/>
      <c r="U34" s="272"/>
      <c r="V34" s="272"/>
    </row>
    <row r="35" spans="4:25" s="159" customFormat="1" ht="30" customHeight="1" x14ac:dyDescent="0.3">
      <c r="D35" s="156"/>
      <c r="E35" s="156"/>
      <c r="G35" s="156"/>
      <c r="H35" s="156"/>
      <c r="P35" s="179" t="str">
        <f>Ava_exp!C20</f>
        <v>Operaciones</v>
      </c>
      <c r="Q35" s="156" t="s">
        <v>109</v>
      </c>
      <c r="S35" s="172" t="str">
        <f>Ava_2!D5</f>
        <v>¿La empresa posee inversiones financieras y reserva de capital?</v>
      </c>
      <c r="T35" s="180">
        <f>Ava_2!J5/4</f>
        <v>0</v>
      </c>
      <c r="U35" s="181" t="str">
        <f>Ava_2!G5</f>
        <v>Importante</v>
      </c>
      <c r="V35" s="156">
        <f>IF(T35&lt;=0.25,1,IF(T35&lt;=0.5,2,IF(T35&lt;=0.75,3,4)))</f>
        <v>1</v>
      </c>
    </row>
    <row r="36" spans="4:25" s="159" customFormat="1" ht="30" customHeight="1" x14ac:dyDescent="0.3">
      <c r="D36" s="156"/>
      <c r="E36" s="156"/>
      <c r="G36" s="156"/>
      <c r="H36" s="156"/>
      <c r="P36" s="156">
        <v>1</v>
      </c>
      <c r="Q36" s="156">
        <f>COUNTIF($V$69:$V$80,P36)</f>
        <v>12</v>
      </c>
      <c r="S36" s="172" t="str">
        <f>Ava_2!D6</f>
        <v>¿La empresa cuenta con la planificación y control del presupuesto?</v>
      </c>
      <c r="T36" s="180">
        <f>Ava_2!J6/4</f>
        <v>0</v>
      </c>
      <c r="U36" s="181" t="str">
        <f>Ava_2!G6</f>
        <v>Importante</v>
      </c>
      <c r="V36" s="156">
        <f t="shared" ref="V36:V50" si="4">IF(T36&lt;=0.25,1,IF(T36&lt;=0.5,2,IF(T36&lt;=0.75,3,4)))</f>
        <v>1</v>
      </c>
    </row>
    <row r="37" spans="4:25" s="159" customFormat="1" ht="30" customHeight="1" x14ac:dyDescent="0.3">
      <c r="D37" s="156"/>
      <c r="E37" s="156"/>
      <c r="G37" s="156"/>
      <c r="H37" s="156"/>
      <c r="P37" s="156">
        <v>2</v>
      </c>
      <c r="Q37" s="156">
        <f t="shared" ref="Q37:Q39" si="5">COUNTIF($V$69:$V$80,P37)</f>
        <v>0</v>
      </c>
      <c r="S37" s="172" t="str">
        <f>Ava_2!D7</f>
        <v>¿La empresa sabe la diferencia entre costo e inversión?</v>
      </c>
      <c r="T37" s="180">
        <f>Ava_2!J7/4</f>
        <v>0</v>
      </c>
      <c r="U37" s="181" t="str">
        <f>Ava_2!G7</f>
        <v>Importante</v>
      </c>
      <c r="V37" s="156">
        <f t="shared" si="4"/>
        <v>1</v>
      </c>
    </row>
    <row r="38" spans="4:25" s="159" customFormat="1" ht="30" customHeight="1" x14ac:dyDescent="0.3">
      <c r="D38" s="156"/>
      <c r="E38" s="156"/>
      <c r="G38" s="156"/>
      <c r="H38" s="156"/>
      <c r="P38" s="156">
        <v>3</v>
      </c>
      <c r="Q38" s="156">
        <f t="shared" si="5"/>
        <v>0</v>
      </c>
      <c r="S38" s="172" t="str">
        <f>Ava_2!D8</f>
        <v>¿La empresa tiene previsto solicitar o ya adquirió un préstamo?</v>
      </c>
      <c r="T38" s="180">
        <f>Ava_2!J8/4</f>
        <v>0</v>
      </c>
      <c r="U38" s="181" t="str">
        <f>Ava_2!G8</f>
        <v>Importante</v>
      </c>
      <c r="V38" s="156">
        <f t="shared" si="4"/>
        <v>1</v>
      </c>
      <c r="W38" s="172"/>
      <c r="X38" s="172"/>
      <c r="Y38" s="172"/>
    </row>
    <row r="39" spans="4:25" s="159" customFormat="1" ht="30" customHeight="1" x14ac:dyDescent="0.3">
      <c r="D39" s="156"/>
      <c r="E39" s="156"/>
      <c r="G39" s="156"/>
      <c r="H39" s="156"/>
      <c r="P39" s="156">
        <v>4</v>
      </c>
      <c r="Q39" s="156">
        <f t="shared" si="5"/>
        <v>0</v>
      </c>
      <c r="S39" s="172" t="str">
        <f>Ava_2!D9</f>
        <v>¿La empresa lleva a cabo una gestión en su flujo de caja?</v>
      </c>
      <c r="T39" s="180">
        <f>Ava_2!J9/4</f>
        <v>0</v>
      </c>
      <c r="U39" s="181" t="str">
        <f>Ava_2!G9</f>
        <v>Importante</v>
      </c>
      <c r="V39" s="156">
        <f t="shared" si="4"/>
        <v>1</v>
      </c>
    </row>
    <row r="40" spans="4:25" s="159" customFormat="1" ht="30" customHeight="1" x14ac:dyDescent="0.3">
      <c r="D40" s="156"/>
      <c r="E40" s="156"/>
      <c r="G40" s="156"/>
      <c r="H40" s="156"/>
      <c r="P40" s="156"/>
      <c r="Q40" s="156"/>
      <c r="S40" s="172" t="str">
        <f>Ava_2!D10</f>
        <v>¿La empresa separa lo que es de ella de lo que es del propietário?</v>
      </c>
      <c r="T40" s="180">
        <f>Ava_2!J10/4</f>
        <v>0</v>
      </c>
      <c r="U40" s="181" t="str">
        <f>Ava_2!G10</f>
        <v>Importante</v>
      </c>
      <c r="V40" s="156">
        <f t="shared" si="4"/>
        <v>1</v>
      </c>
    </row>
    <row r="41" spans="4:25" s="159" customFormat="1" ht="30" customHeight="1" x14ac:dyDescent="0.3">
      <c r="D41" s="156"/>
      <c r="E41" s="156"/>
      <c r="G41" s="156"/>
      <c r="H41" s="156"/>
      <c r="P41" s="179" t="str">
        <f>Ava_exp!C24</f>
        <v>Gestión de Personas (GP)</v>
      </c>
      <c r="Q41" s="156" t="s">
        <v>109</v>
      </c>
      <c r="S41" s="172" t="str">
        <f>Ava_2!D11</f>
        <v>¿La empresa tiene el control de su capital de trabajo?</v>
      </c>
      <c r="T41" s="180">
        <f>Ava_2!J11/4</f>
        <v>0</v>
      </c>
      <c r="U41" s="181" t="str">
        <f>Ava_2!G11</f>
        <v>Importante</v>
      </c>
      <c r="V41" s="156">
        <f t="shared" si="4"/>
        <v>1</v>
      </c>
    </row>
    <row r="42" spans="4:25" s="159" customFormat="1" ht="30" customHeight="1" x14ac:dyDescent="0.3">
      <c r="D42" s="156"/>
      <c r="E42" s="156"/>
      <c r="G42" s="156"/>
      <c r="H42" s="156"/>
      <c r="P42" s="156">
        <v>1</v>
      </c>
      <c r="Q42" s="156">
        <f>COUNTIF($V$82:$V$93,P42)</f>
        <v>1</v>
      </c>
      <c r="S42" s="172" t="str">
        <f>Ava_2!D12</f>
        <v>¿La empresa mantiene un estricto control de contabilidad?</v>
      </c>
      <c r="T42" s="180">
        <f>Ava_2!J12/4</f>
        <v>0</v>
      </c>
      <c r="U42" s="181" t="str">
        <f>Ava_2!G12</f>
        <v>Importante</v>
      </c>
      <c r="V42" s="156">
        <f t="shared" si="4"/>
        <v>1</v>
      </c>
    </row>
    <row r="43" spans="4:25" s="159" customFormat="1" ht="30" customHeight="1" x14ac:dyDescent="0.3">
      <c r="D43" s="156"/>
      <c r="E43" s="156"/>
      <c r="G43" s="156"/>
      <c r="H43" s="156"/>
      <c r="P43" s="156">
        <v>2</v>
      </c>
      <c r="Q43" s="156">
        <f t="shared" ref="Q43:Q45" si="6">COUNTIF($V$82:$V$93,P43)</f>
        <v>3</v>
      </c>
      <c r="S43" s="172" t="str">
        <f>Ava_2!D13</f>
        <v>¿La empresa comprende todos los costos implicados en su negocio?</v>
      </c>
      <c r="T43" s="180">
        <f>Ava_2!J13/4</f>
        <v>0</v>
      </c>
      <c r="U43" s="181" t="str">
        <f>Ava_2!G13</f>
        <v>Importante</v>
      </c>
      <c r="V43" s="156">
        <f t="shared" si="4"/>
        <v>1</v>
      </c>
    </row>
    <row r="44" spans="4:25" s="159" customFormat="1" ht="30" customHeight="1" x14ac:dyDescent="0.3">
      <c r="D44" s="156"/>
      <c r="E44" s="156"/>
      <c r="G44" s="156"/>
      <c r="H44" s="156"/>
      <c r="P44" s="156">
        <v>3</v>
      </c>
      <c r="Q44" s="156">
        <f t="shared" si="6"/>
        <v>6</v>
      </c>
      <c r="S44" s="172" t="str">
        <f>Ava_2!D14</f>
        <v>¿La empresa posee un margen de contribución en sus productos o servicios?</v>
      </c>
      <c r="T44" s="180">
        <f>Ava_2!J14/4</f>
        <v>0</v>
      </c>
      <c r="U44" s="181" t="str">
        <f>Ava_2!G14</f>
        <v>Importante</v>
      </c>
      <c r="V44" s="156">
        <f t="shared" si="4"/>
        <v>1</v>
      </c>
    </row>
    <row r="45" spans="4:25" s="159" customFormat="1" ht="30" customHeight="1" x14ac:dyDescent="0.3">
      <c r="D45" s="156"/>
      <c r="E45" s="156"/>
      <c r="G45" s="156"/>
      <c r="H45" s="156"/>
      <c r="P45" s="156">
        <v>4</v>
      </c>
      <c r="Q45" s="156">
        <f t="shared" si="6"/>
        <v>2</v>
      </c>
      <c r="S45" s="172" t="str">
        <f>Ava_2!D15</f>
        <v>¿La empresa fija el precio de su producto o servicio correctamente?</v>
      </c>
      <c r="T45" s="180">
        <f>Ava_2!J15/4</f>
        <v>0</v>
      </c>
      <c r="U45" s="181" t="str">
        <f>Ava_2!G15</f>
        <v>Importante</v>
      </c>
      <c r="V45" s="156">
        <f t="shared" si="4"/>
        <v>1</v>
      </c>
    </row>
    <row r="46" spans="4:25" s="159" customFormat="1" ht="30" customHeight="1" x14ac:dyDescent="0.3">
      <c r="D46" s="156"/>
      <c r="E46" s="156"/>
      <c r="G46" s="156"/>
      <c r="H46" s="156"/>
      <c r="S46" s="172" t="str">
        <f>Ava_2!D16</f>
        <v>¿Usted sabe distinguir costos variables de costos fijos?</v>
      </c>
      <c r="T46" s="180">
        <f>Ava_2!J16/4</f>
        <v>0</v>
      </c>
      <c r="U46" s="181" t="str">
        <f>Ava_2!G16</f>
        <v>Importante</v>
      </c>
      <c r="V46" s="156">
        <f t="shared" si="4"/>
        <v>1</v>
      </c>
    </row>
    <row r="47" spans="4:25" s="159" customFormat="1" ht="30" customHeight="1" x14ac:dyDescent="0.3">
      <c r="D47" s="156"/>
      <c r="E47" s="156"/>
      <c r="G47" s="156"/>
      <c r="H47" s="156"/>
      <c r="S47" s="172" t="str">
        <f>Ava_2!D17</f>
        <v>¿La empresa tiene una facturación que coincide con lo planificado?</v>
      </c>
      <c r="T47" s="180">
        <f>Ava_2!J17/4</f>
        <v>0</v>
      </c>
      <c r="U47" s="181" t="str">
        <f>Ava_2!G17</f>
        <v>Importante</v>
      </c>
      <c r="V47" s="156">
        <f t="shared" si="4"/>
        <v>1</v>
      </c>
    </row>
    <row r="48" spans="4:25" s="159" customFormat="1" ht="30" customHeight="1" x14ac:dyDescent="0.3">
      <c r="D48" s="156"/>
      <c r="E48" s="156"/>
      <c r="G48" s="156"/>
      <c r="H48" s="156"/>
      <c r="P48" s="274" t="str">
        <f>P17</f>
        <v>Estrategia</v>
      </c>
      <c r="Q48" s="275"/>
      <c r="S48" s="172" t="str">
        <f>Ava_2!D18</f>
        <v>¿La empresa controla sus recibos de manera satisfactoria?</v>
      </c>
      <c r="T48" s="180">
        <f>Ava_2!J18/4</f>
        <v>0</v>
      </c>
      <c r="U48" s="181" t="str">
        <f>Ava_2!G18</f>
        <v>Importante</v>
      </c>
      <c r="V48" s="156">
        <f t="shared" si="4"/>
        <v>1</v>
      </c>
    </row>
    <row r="49" spans="4:22" s="159" customFormat="1" ht="30" customHeight="1" x14ac:dyDescent="0.3">
      <c r="D49" s="156"/>
      <c r="E49" s="156"/>
      <c r="G49" s="156"/>
      <c r="H49" s="156"/>
      <c r="P49" s="171" t="s">
        <v>108</v>
      </c>
      <c r="Q49" s="156" t="s">
        <v>109</v>
      </c>
      <c r="S49" s="172" t="str">
        <f>Ava_2!D19</f>
        <v>La empresa mide y controla su ticket promedio?</v>
      </c>
      <c r="T49" s="180">
        <f>Ava_2!J19/4</f>
        <v>0</v>
      </c>
      <c r="U49" s="181" t="str">
        <f>Ava_2!G19</f>
        <v>Importante</v>
      </c>
      <c r="V49" s="156">
        <f t="shared" si="4"/>
        <v>1</v>
      </c>
    </row>
    <row r="50" spans="4:22" s="159" customFormat="1" ht="30" customHeight="1" x14ac:dyDescent="0.3">
      <c r="D50" s="156"/>
      <c r="E50" s="156"/>
      <c r="G50" s="156"/>
      <c r="H50" s="156"/>
      <c r="P50" s="171" t="s">
        <v>56</v>
      </c>
      <c r="Q50" s="156">
        <f>COUNTIF($U$18:$U$33,P50)</f>
        <v>0</v>
      </c>
      <c r="S50" s="172" t="str">
        <f>Ava_2!D20</f>
        <v>¿La empresa calcula los indicadores de desempeño?</v>
      </c>
      <c r="T50" s="180">
        <f>Ava_2!J20/4</f>
        <v>0</v>
      </c>
      <c r="U50" s="181" t="str">
        <f>Ava_2!G20</f>
        <v>Importante</v>
      </c>
      <c r="V50" s="156">
        <f t="shared" si="4"/>
        <v>1</v>
      </c>
    </row>
    <row r="51" spans="4:22" s="159" customFormat="1" ht="30" customHeight="1" x14ac:dyDescent="0.3">
      <c r="D51" s="156"/>
      <c r="E51" s="156"/>
      <c r="G51" s="156"/>
      <c r="H51" s="156"/>
      <c r="P51" s="171" t="s">
        <v>64</v>
      </c>
      <c r="Q51" s="156">
        <f>COUNTIF($U$18:$U$33,P51)</f>
        <v>16</v>
      </c>
      <c r="S51" s="271" t="str">
        <f>P29</f>
        <v>Mercadeo</v>
      </c>
      <c r="T51" s="272"/>
      <c r="U51" s="272"/>
      <c r="V51" s="272"/>
    </row>
    <row r="52" spans="4:22" s="159" customFormat="1" ht="30" customHeight="1" x14ac:dyDescent="0.3">
      <c r="D52" s="156"/>
      <c r="E52" s="156"/>
      <c r="G52" s="156"/>
      <c r="H52" s="156"/>
      <c r="P52" s="171" t="s">
        <v>65</v>
      </c>
      <c r="Q52" s="156">
        <f>COUNTIF($U$18:$U$33,P52)</f>
        <v>0</v>
      </c>
      <c r="S52" s="172" t="str">
        <f>Ava_3!D5</f>
        <v>¿La empresa tiene una identidad visual y comunica su marca?</v>
      </c>
      <c r="T52" s="180">
        <f>Ava_3!J5/4</f>
        <v>0</v>
      </c>
      <c r="U52" s="181" t="str">
        <f>Ava_3!G5</f>
        <v>Importante</v>
      </c>
      <c r="V52" s="156">
        <f>IF(T52&lt;=0.25,1,IF(T52&lt;=0.5,2,IF(T52&lt;=0.75,3,4)))</f>
        <v>1</v>
      </c>
    </row>
    <row r="53" spans="4:22" s="159" customFormat="1" ht="30" customHeight="1" x14ac:dyDescent="0.3">
      <c r="D53" s="156"/>
      <c r="E53" s="156"/>
      <c r="G53" s="156"/>
      <c r="H53" s="156"/>
      <c r="P53" s="171" t="s">
        <v>66</v>
      </c>
      <c r="Q53" s="156">
        <f>COUNTIF($U$18:$U$33,P53)</f>
        <v>0</v>
      </c>
      <c r="S53" s="172" t="str">
        <f>Ava_3!D6</f>
        <v>¿La empresa tiene su segmento definido y es divulgada de manera enfocada?</v>
      </c>
      <c r="T53" s="180">
        <f>Ava_3!J6/4</f>
        <v>0</v>
      </c>
      <c r="U53" s="181" t="str">
        <f>Ava_3!G6</f>
        <v>Importante</v>
      </c>
      <c r="V53" s="156">
        <f t="shared" ref="V53:V93" si="7">IF(T53&lt;=0.25,1,IF(T53&lt;=0.5,2,IF(T53&lt;=0.75,3,4)))</f>
        <v>1</v>
      </c>
    </row>
    <row r="54" spans="4:22" s="159" customFormat="1" ht="30" customHeight="1" x14ac:dyDescent="0.3">
      <c r="D54" s="156"/>
      <c r="E54" s="156"/>
      <c r="G54" s="156"/>
      <c r="H54" s="156"/>
      <c r="P54" s="274" t="str">
        <f>P23</f>
        <v>Finanzas</v>
      </c>
      <c r="Q54" s="275"/>
      <c r="S54" s="172" t="str">
        <f>Ava_3!D7</f>
        <v>¿Cómo es la medición de los resultados de las acciones de comunicación de la empresa?</v>
      </c>
      <c r="T54" s="180">
        <f>Ava_3!J7/4</f>
        <v>0</v>
      </c>
      <c r="U54" s="181" t="str">
        <f>Ava_3!G7</f>
        <v>Muy importante</v>
      </c>
      <c r="V54" s="156">
        <f t="shared" si="7"/>
        <v>1</v>
      </c>
    </row>
    <row r="55" spans="4:22" s="159" customFormat="1" ht="30" customHeight="1" x14ac:dyDescent="0.3">
      <c r="D55" s="156"/>
      <c r="E55" s="156"/>
      <c r="G55" s="156"/>
      <c r="H55" s="156"/>
      <c r="P55" s="171" t="s">
        <v>108</v>
      </c>
      <c r="Q55" s="156" t="s">
        <v>109</v>
      </c>
      <c r="S55" s="172" t="str">
        <f>Ava_3!D8</f>
        <v>¿La empresa monitorea la satisfacción de sus clientes?</v>
      </c>
      <c r="T55" s="180">
        <f>Ava_3!J8/4</f>
        <v>0</v>
      </c>
      <c r="U55" s="181" t="str">
        <f>Ava_3!G8</f>
        <v>Poco importante</v>
      </c>
      <c r="V55" s="156">
        <f t="shared" si="7"/>
        <v>1</v>
      </c>
    </row>
    <row r="56" spans="4:22" s="159" customFormat="1" ht="30" customHeight="1" x14ac:dyDescent="0.3">
      <c r="D56" s="156"/>
      <c r="E56" s="156"/>
      <c r="G56" s="156"/>
      <c r="H56" s="156"/>
      <c r="P56" s="171" t="s">
        <v>56</v>
      </c>
      <c r="Q56" s="156">
        <f>COUNTIF($U$35:$U$50,P56)</f>
        <v>0</v>
      </c>
      <c r="S56" s="172" t="str">
        <f>Ava_3!D9</f>
        <v>¿La empresa está presente en Internet?</v>
      </c>
      <c r="T56" s="180">
        <f>Ava_3!J9/4</f>
        <v>0</v>
      </c>
      <c r="U56" s="181" t="str">
        <f>Ava_3!G9</f>
        <v>Irrelevante</v>
      </c>
      <c r="V56" s="156">
        <f t="shared" si="7"/>
        <v>1</v>
      </c>
    </row>
    <row r="57" spans="4:22" s="159" customFormat="1" ht="30" customHeight="1" x14ac:dyDescent="0.3">
      <c r="D57" s="156"/>
      <c r="E57" s="156"/>
      <c r="G57" s="156"/>
      <c r="H57" s="156"/>
      <c r="P57" s="171" t="s">
        <v>64</v>
      </c>
      <c r="Q57" s="156">
        <f>COUNTIF($U$35:$U$50,P57)</f>
        <v>16</v>
      </c>
      <c r="S57" s="172" t="str">
        <f>Ava_3!D10</f>
        <v>¿La empresa lleva a cabo campañas en línea?</v>
      </c>
      <c r="T57" s="180">
        <f>Ava_3!J10/4</f>
        <v>0</v>
      </c>
      <c r="U57" s="181" t="str">
        <f>Ava_3!G10</f>
        <v>Poco importante</v>
      </c>
      <c r="V57" s="156">
        <f t="shared" si="7"/>
        <v>1</v>
      </c>
    </row>
    <row r="58" spans="4:22" s="159" customFormat="1" ht="30" customHeight="1" x14ac:dyDescent="0.3">
      <c r="D58" s="156"/>
      <c r="E58" s="156"/>
      <c r="G58" s="156"/>
      <c r="H58" s="156"/>
      <c r="P58" s="171" t="s">
        <v>65</v>
      </c>
      <c r="Q58" s="156">
        <f>COUNTIF($U$35:$U$50,P58)</f>
        <v>0</v>
      </c>
      <c r="S58" s="172" t="str">
        <f>Ava_3!D11</f>
        <v>¿La compañía monitorea los indicadores de rendimiento?</v>
      </c>
      <c r="T58" s="180">
        <f>Ava_3!J11/4</f>
        <v>0</v>
      </c>
      <c r="U58" s="181" t="str">
        <f>Ava_3!G11</f>
        <v>Importante</v>
      </c>
      <c r="V58" s="156">
        <f t="shared" si="7"/>
        <v>1</v>
      </c>
    </row>
    <row r="59" spans="4:22" s="159" customFormat="1" ht="30" customHeight="1" x14ac:dyDescent="0.3">
      <c r="D59" s="156"/>
      <c r="E59" s="156"/>
      <c r="G59" s="156"/>
      <c r="H59" s="156"/>
      <c r="P59" s="171" t="s">
        <v>66</v>
      </c>
      <c r="Q59" s="156">
        <f>COUNTIF($U$35:$U$50,P59)</f>
        <v>0</v>
      </c>
      <c r="S59" s="172" t="str">
        <f>Ava_3!D12</f>
        <v>¿La empresa logra optimizar el rendimiento de ventas fuera de línea basados en el rendimiento online?</v>
      </c>
      <c r="T59" s="180">
        <f>Ava_3!J12/4</f>
        <v>0</v>
      </c>
      <c r="U59" s="181" t="str">
        <f>Ava_3!G12</f>
        <v>Poco importante</v>
      </c>
      <c r="V59" s="156">
        <f t="shared" si="7"/>
        <v>1</v>
      </c>
    </row>
    <row r="60" spans="4:22" s="159" customFormat="1" ht="30" customHeight="1" x14ac:dyDescent="0.3">
      <c r="D60" s="156"/>
      <c r="E60" s="156"/>
      <c r="G60" s="156"/>
      <c r="H60" s="156"/>
      <c r="P60" s="274" t="str">
        <f>P29</f>
        <v>Mercadeo</v>
      </c>
      <c r="Q60" s="275"/>
      <c r="S60" s="172" t="str">
        <f>Ava_3!D13</f>
        <v>¿La empresa invierte en medios fuera de línea?</v>
      </c>
      <c r="T60" s="180">
        <f>Ava_3!J13/4</f>
        <v>0</v>
      </c>
      <c r="U60" s="181" t="str">
        <f>Ava_3!G13</f>
        <v>Muy importante</v>
      </c>
      <c r="V60" s="156">
        <f t="shared" si="7"/>
        <v>1</v>
      </c>
    </row>
    <row r="61" spans="4:22" s="159" customFormat="1" ht="30" customHeight="1" x14ac:dyDescent="0.3">
      <c r="D61" s="156"/>
      <c r="E61" s="156"/>
      <c r="G61" s="156"/>
      <c r="H61" s="156"/>
      <c r="P61" s="171" t="s">
        <v>108</v>
      </c>
      <c r="Q61" s="156" t="s">
        <v>109</v>
      </c>
      <c r="S61" s="172" t="str">
        <f>Ava_3!D14</f>
        <v>¿La empresa realiza compras regulares de publicidad?</v>
      </c>
      <c r="T61" s="180">
        <f>Ava_3!J14/4</f>
        <v>0</v>
      </c>
      <c r="U61" s="181" t="str">
        <f>Ava_3!G14</f>
        <v>Importante</v>
      </c>
      <c r="V61" s="156">
        <f t="shared" si="7"/>
        <v>1</v>
      </c>
    </row>
    <row r="62" spans="4:22" s="159" customFormat="1" ht="30" customHeight="1" x14ac:dyDescent="0.3">
      <c r="D62" s="156"/>
      <c r="E62" s="156"/>
      <c r="G62" s="156"/>
      <c r="H62" s="156"/>
      <c r="P62" s="171" t="s">
        <v>56</v>
      </c>
      <c r="Q62" s="156">
        <f>COUNTIF($U$52:$U$67,P62)</f>
        <v>3</v>
      </c>
      <c r="S62" s="172" t="str">
        <f>Ava_3!D15</f>
        <v>¿La empresa invierte en estrategias de boca en boca?</v>
      </c>
      <c r="T62" s="180">
        <f>Ava_3!J15/4</f>
        <v>0</v>
      </c>
      <c r="U62" s="181" t="str">
        <f>Ava_3!G15</f>
        <v>Irrelevante</v>
      </c>
      <c r="V62" s="156">
        <f t="shared" si="7"/>
        <v>1</v>
      </c>
    </row>
    <row r="63" spans="4:22" s="159" customFormat="1" ht="30" customHeight="1" x14ac:dyDescent="0.3">
      <c r="D63" s="156"/>
      <c r="E63" s="156"/>
      <c r="G63" s="156"/>
      <c r="H63" s="156"/>
      <c r="P63" s="171" t="s">
        <v>64</v>
      </c>
      <c r="Q63" s="156">
        <f>COUNTIF($U$52:$U$67,P63)</f>
        <v>5</v>
      </c>
      <c r="S63" s="172" t="str">
        <f>Ava_3!D16</f>
        <v>¿La empresa posee embajadores o afiliados?</v>
      </c>
      <c r="T63" s="180">
        <f>Ava_3!J16/4</f>
        <v>0</v>
      </c>
      <c r="U63" s="181" t="str">
        <f>Ava_3!G16</f>
        <v>Poco importante</v>
      </c>
      <c r="V63" s="156">
        <f t="shared" si="7"/>
        <v>1</v>
      </c>
    </row>
    <row r="64" spans="4:22" s="159" customFormat="1" ht="30" customHeight="1" x14ac:dyDescent="0.3">
      <c r="D64" s="156"/>
      <c r="E64" s="156"/>
      <c r="G64" s="156"/>
      <c r="H64" s="156"/>
      <c r="P64" s="171" t="s">
        <v>65</v>
      </c>
      <c r="Q64" s="156">
        <f>COUNTIF($U$52:$U$67,P64)</f>
        <v>0</v>
      </c>
      <c r="S64" s="172" t="str">
        <f>Ava_3!D17</f>
        <v>¿La empresa sabe cuáles son los perfiles de sus  clientes?</v>
      </c>
      <c r="T64" s="180">
        <f>Ava_3!J17/4</f>
        <v>0</v>
      </c>
      <c r="U64" s="181" t="str">
        <f>Ava_3!G17</f>
        <v>Muy importante</v>
      </c>
      <c r="V64" s="156">
        <f t="shared" si="7"/>
        <v>1</v>
      </c>
    </row>
    <row r="65" spans="4:22" s="159" customFormat="1" ht="30" customHeight="1" x14ac:dyDescent="0.3">
      <c r="D65" s="156"/>
      <c r="E65" s="156"/>
      <c r="G65" s="156"/>
      <c r="H65" s="156"/>
      <c r="P65" s="171" t="s">
        <v>66</v>
      </c>
      <c r="Q65" s="156">
        <f>COUNTIF($U$52:$U$67,P65)</f>
        <v>3</v>
      </c>
      <c r="S65" s="172" t="str">
        <f>Ava_3!D18</f>
        <v>¿La empresa lleva a cabo un registro de clientes?</v>
      </c>
      <c r="T65" s="180">
        <f>Ava_3!J18/4</f>
        <v>0</v>
      </c>
      <c r="U65" s="181" t="str">
        <f>Ava_3!G18</f>
        <v>Irrelevante</v>
      </c>
      <c r="V65" s="156">
        <f t="shared" si="7"/>
        <v>1</v>
      </c>
    </row>
    <row r="66" spans="4:22" s="159" customFormat="1" ht="30" customHeight="1" x14ac:dyDescent="0.3">
      <c r="D66" s="156"/>
      <c r="E66" s="156"/>
      <c r="G66" s="156"/>
      <c r="H66" s="156"/>
      <c r="P66" s="274" t="str">
        <f>P35</f>
        <v>Operaciones</v>
      </c>
      <c r="Q66" s="275"/>
      <c r="S66" s="172" t="str">
        <f>Ava_3!D19</f>
        <v>¿La empresa atiende realmente las necesidades de sus clientes?</v>
      </c>
      <c r="T66" s="180">
        <f>Ava_3!J19/4</f>
        <v>0</v>
      </c>
      <c r="U66" s="181" t="str">
        <f>Ava_3!G19</f>
        <v>Importante</v>
      </c>
      <c r="V66" s="156">
        <f t="shared" si="7"/>
        <v>1</v>
      </c>
    </row>
    <row r="67" spans="4:22" s="159" customFormat="1" ht="30" customHeight="1" x14ac:dyDescent="0.3">
      <c r="D67" s="156"/>
      <c r="E67" s="156"/>
      <c r="G67" s="156"/>
      <c r="H67" s="156"/>
      <c r="P67" s="171" t="s">
        <v>108</v>
      </c>
      <c r="Q67" s="156" t="s">
        <v>109</v>
      </c>
      <c r="S67" s="172" t="str">
        <f>Ava_3!D20</f>
        <v>¿Los clientes están satisfechos?</v>
      </c>
      <c r="T67" s="180">
        <f>Ava_3!J20/4</f>
        <v>0</v>
      </c>
      <c r="U67" s="181" t="str">
        <f>Ava_3!G20</f>
        <v>Poco importante</v>
      </c>
      <c r="V67" s="156">
        <f t="shared" si="7"/>
        <v>1</v>
      </c>
    </row>
    <row r="68" spans="4:22" s="159" customFormat="1" ht="30" customHeight="1" x14ac:dyDescent="0.3">
      <c r="D68" s="156"/>
      <c r="E68" s="156"/>
      <c r="G68" s="156"/>
      <c r="H68" s="156"/>
      <c r="P68" s="171" t="s">
        <v>56</v>
      </c>
      <c r="Q68" s="156">
        <f>COUNTIF($U$69:$U$80,P68)</f>
        <v>2</v>
      </c>
      <c r="S68" s="271" t="str">
        <f>P35</f>
        <v>Operaciones</v>
      </c>
      <c r="T68" s="272"/>
      <c r="U68" s="272"/>
      <c r="V68" s="272"/>
    </row>
    <row r="69" spans="4:22" s="159" customFormat="1" ht="30" customHeight="1" x14ac:dyDescent="0.3">
      <c r="D69" s="156"/>
      <c r="E69" s="156"/>
      <c r="G69" s="156"/>
      <c r="H69" s="156"/>
      <c r="P69" s="171" t="s">
        <v>64</v>
      </c>
      <c r="Q69" s="156">
        <f>COUNTIF($U$69:$U$80,P69)</f>
        <v>4</v>
      </c>
      <c r="S69" s="172" t="str">
        <f>Ava_4!D5</f>
        <v>¿La empresa comprende sus procesos de negocio y los registra?</v>
      </c>
      <c r="T69" s="180">
        <f>Ava_4!J5/4</f>
        <v>0</v>
      </c>
      <c r="U69" s="181" t="str">
        <f>Ava_4!G5</f>
        <v>Importante</v>
      </c>
      <c r="V69" s="156">
        <f t="shared" si="7"/>
        <v>1</v>
      </c>
    </row>
    <row r="70" spans="4:22" s="159" customFormat="1" ht="30" customHeight="1" x14ac:dyDescent="0.3">
      <c r="D70" s="156"/>
      <c r="E70" s="156"/>
      <c r="G70" s="156"/>
      <c r="H70" s="156"/>
      <c r="P70" s="171" t="s">
        <v>65</v>
      </c>
      <c r="Q70" s="156">
        <f>COUNTIF($U$69:$U$80,P70)</f>
        <v>0</v>
      </c>
      <c r="S70" s="172" t="str">
        <f>Ava_4!D6</f>
        <v>¿La empresa hace uso de la tecnología en sus procesos?</v>
      </c>
      <c r="T70" s="180">
        <f>Ava_4!J6/4</f>
        <v>0</v>
      </c>
      <c r="U70" s="181" t="str">
        <f>Ava_4!G6</f>
        <v>Importante</v>
      </c>
      <c r="V70" s="156">
        <f t="shared" si="7"/>
        <v>1</v>
      </c>
    </row>
    <row r="71" spans="4:22" s="159" customFormat="1" ht="30" customHeight="1" x14ac:dyDescent="0.3">
      <c r="D71" s="156"/>
      <c r="E71" s="156"/>
      <c r="G71" s="156"/>
      <c r="H71" s="156"/>
      <c r="P71" s="171" t="s">
        <v>66</v>
      </c>
      <c r="Q71" s="156">
        <f>COUNTIF($U$69:$U$80,P71)</f>
        <v>2</v>
      </c>
      <c r="S71" s="172" t="str">
        <f>Ava_4!D7</f>
        <v>¿La empresa gerencia sus compras?</v>
      </c>
      <c r="T71" s="180">
        <f>Ava_4!J7/4</f>
        <v>0</v>
      </c>
      <c r="U71" s="181" t="str">
        <f>Ava_4!G7</f>
        <v>Muy importante</v>
      </c>
      <c r="V71" s="156">
        <f t="shared" si="7"/>
        <v>1</v>
      </c>
    </row>
    <row r="72" spans="4:22" s="159" customFormat="1" ht="30" customHeight="1" x14ac:dyDescent="0.3">
      <c r="D72" s="156"/>
      <c r="E72" s="156"/>
      <c r="G72" s="156"/>
      <c r="H72" s="156"/>
      <c r="P72" s="274" t="str">
        <f>P41</f>
        <v>Gestión de Personas (GP)</v>
      </c>
      <c r="Q72" s="275"/>
      <c r="S72" s="172" t="str">
        <f>Ava_4!D8</f>
        <v>¿La empresa posee gestores de procesos?</v>
      </c>
      <c r="T72" s="180">
        <f>Ava_4!J8/4</f>
        <v>0</v>
      </c>
      <c r="U72" s="181" t="str">
        <f>Ava_4!G8</f>
        <v>Poco importante</v>
      </c>
      <c r="V72" s="156">
        <f t="shared" si="7"/>
        <v>1</v>
      </c>
    </row>
    <row r="73" spans="4:22" s="159" customFormat="1" ht="30" customHeight="1" x14ac:dyDescent="0.3">
      <c r="D73" s="156"/>
      <c r="E73" s="156"/>
      <c r="G73" s="156"/>
      <c r="H73" s="156"/>
      <c r="P73" s="171" t="s">
        <v>108</v>
      </c>
      <c r="Q73" s="156" t="s">
        <v>109</v>
      </c>
      <c r="S73" s="172" t="str">
        <f>Ava_4!D9</f>
        <v>¿La empresa posee un estricto control de calidad?</v>
      </c>
      <c r="T73" s="180">
        <f>Ava_4!J9/4</f>
        <v>0</v>
      </c>
      <c r="U73" s="181" t="str">
        <f>Ava_4!G9</f>
        <v>Irrelevante</v>
      </c>
      <c r="V73" s="156">
        <f t="shared" si="7"/>
        <v>1</v>
      </c>
    </row>
    <row r="74" spans="4:22" s="159" customFormat="1" ht="30" customHeight="1" x14ac:dyDescent="0.3">
      <c r="D74" s="156"/>
      <c r="E74" s="156"/>
      <c r="G74" s="156"/>
      <c r="H74" s="156"/>
      <c r="P74" s="171" t="s">
        <v>56</v>
      </c>
      <c r="Q74" s="156">
        <f>COUNTIF($U$82:$U$93,P74)</f>
        <v>0</v>
      </c>
      <c r="S74" s="172" t="str">
        <f>Ava_4!D10</f>
        <v>¿La empresa sigue reglas o regularización de los órganos especializados?</v>
      </c>
      <c r="T74" s="180">
        <f>Ava_4!J10/4</f>
        <v>0</v>
      </c>
      <c r="U74" s="181" t="str">
        <f>Ava_4!G10</f>
        <v>Poco importante</v>
      </c>
      <c r="V74" s="156">
        <f t="shared" si="7"/>
        <v>1</v>
      </c>
    </row>
    <row r="75" spans="4:22" s="159" customFormat="1" ht="30" customHeight="1" x14ac:dyDescent="0.3">
      <c r="D75" s="156"/>
      <c r="E75" s="156"/>
      <c r="G75" s="156"/>
      <c r="H75" s="156"/>
      <c r="P75" s="171" t="s">
        <v>64</v>
      </c>
      <c r="Q75" s="156">
        <f>COUNTIF($U$82:$U$93,P75)</f>
        <v>12</v>
      </c>
      <c r="S75" s="172" t="str">
        <f>Ava_4!D11</f>
        <v>¿La empresa entrega sus productos o servicios dentro del tiempo estipulado?</v>
      </c>
      <c r="T75" s="180">
        <f>Ava_4!J11/4</f>
        <v>0</v>
      </c>
      <c r="U75" s="181" t="str">
        <f>Ava_4!G11</f>
        <v>Importante</v>
      </c>
      <c r="V75" s="156">
        <f t="shared" si="7"/>
        <v>1</v>
      </c>
    </row>
    <row r="76" spans="4:22" s="159" customFormat="1" ht="30" customHeight="1" x14ac:dyDescent="0.3">
      <c r="D76" s="156"/>
      <c r="E76" s="156"/>
      <c r="G76" s="156"/>
      <c r="H76" s="156"/>
      <c r="P76" s="171" t="s">
        <v>65</v>
      </c>
      <c r="Q76" s="156">
        <f>COUNTIF($U$82:$U$93,P76)</f>
        <v>0</v>
      </c>
      <c r="S76" s="172" t="str">
        <f>Ava_4!D12</f>
        <v>¿Hay un servicio de atención al cliente, o un post venta para obtener los feedbacks?</v>
      </c>
      <c r="T76" s="180">
        <f>Ava_4!J12/4</f>
        <v>0</v>
      </c>
      <c r="U76" s="181" t="str">
        <f>Ava_4!G12</f>
        <v>Poco importante</v>
      </c>
      <c r="V76" s="156">
        <f t="shared" si="7"/>
        <v>1</v>
      </c>
    </row>
    <row r="77" spans="4:22" s="159" customFormat="1" ht="30" customHeight="1" x14ac:dyDescent="0.3">
      <c r="D77" s="156"/>
      <c r="E77" s="156"/>
      <c r="G77" s="156"/>
      <c r="H77" s="156"/>
      <c r="P77" s="171" t="s">
        <v>66</v>
      </c>
      <c r="Q77" s="156">
        <f>COUNTIF($U$82:$U$93,P77)</f>
        <v>0</v>
      </c>
      <c r="S77" s="172" t="str">
        <f>Ava_4!D13</f>
        <v>¿La empresa posee políticas para la selección y relación de sus proveedores?</v>
      </c>
      <c r="T77" s="180">
        <f>Ava_4!J13/4</f>
        <v>0</v>
      </c>
      <c r="U77" s="181" t="str">
        <f>Ava_4!G13</f>
        <v>Muy importante</v>
      </c>
      <c r="V77" s="156">
        <f t="shared" si="7"/>
        <v>1</v>
      </c>
    </row>
    <row r="78" spans="4:22" s="159" customFormat="1" ht="30" customHeight="1" x14ac:dyDescent="0.3">
      <c r="D78" s="156"/>
      <c r="E78" s="156"/>
      <c r="G78" s="156"/>
      <c r="H78" s="156"/>
      <c r="S78" s="172" t="str">
        <f>Ava_4!D14</f>
        <v>¿La empresa tiene el control de su inventario?</v>
      </c>
      <c r="T78" s="180">
        <f>Ava_4!J14/4</f>
        <v>0</v>
      </c>
      <c r="U78" s="181" t="str">
        <f>Ava_4!G14</f>
        <v>Importante</v>
      </c>
      <c r="V78" s="156">
        <f t="shared" si="7"/>
        <v>1</v>
      </c>
    </row>
    <row r="79" spans="4:22" s="159" customFormat="1" ht="30" customHeight="1" x14ac:dyDescent="0.3">
      <c r="D79" s="156"/>
      <c r="E79" s="156"/>
      <c r="G79" s="156"/>
      <c r="H79" s="156"/>
      <c r="S79" s="172" t="str">
        <f>Ava_4!D15</f>
        <v>¿La empresa tiene el control de su sistema de entrega?</v>
      </c>
      <c r="T79" s="180">
        <f>Ava_4!J15/4</f>
        <v>0</v>
      </c>
      <c r="U79" s="181" t="str">
        <f>Ava_4!G15</f>
        <v>Irrelevante</v>
      </c>
      <c r="V79" s="156">
        <f t="shared" si="7"/>
        <v>1</v>
      </c>
    </row>
    <row r="80" spans="4:22" s="159" customFormat="1" ht="30" customHeight="1" x14ac:dyDescent="0.3">
      <c r="D80" s="156"/>
      <c r="E80" s="156"/>
      <c r="G80" s="156"/>
      <c r="H80" s="156"/>
      <c r="S80" s="172" t="str">
        <f>Ava_4!D16</f>
        <v>¿La empresa posee una tasa alta de pérdida de los productos o servicios?</v>
      </c>
      <c r="T80" s="180">
        <f>Ava_4!J16/4</f>
        <v>0</v>
      </c>
      <c r="U80" s="181" t="str">
        <f>Ava_4!G16</f>
        <v>Poco importante</v>
      </c>
      <c r="V80" s="156">
        <f t="shared" si="7"/>
        <v>1</v>
      </c>
    </row>
    <row r="81" spans="4:22" s="159" customFormat="1" ht="30" customHeight="1" x14ac:dyDescent="0.3">
      <c r="D81" s="156"/>
      <c r="E81" s="156"/>
      <c r="G81" s="156"/>
      <c r="H81" s="156"/>
      <c r="S81" s="271" t="str">
        <f>P41</f>
        <v>Gestión de Personas (GP)</v>
      </c>
      <c r="T81" s="272"/>
      <c r="U81" s="272"/>
      <c r="V81" s="272"/>
    </row>
    <row r="82" spans="4:22" s="159" customFormat="1" ht="30" customHeight="1" x14ac:dyDescent="0.3">
      <c r="D82" s="156"/>
      <c r="E82" s="156"/>
      <c r="G82" s="156"/>
      <c r="H82" s="156"/>
      <c r="S82" s="172" t="str">
        <f>Ava_5!D5</f>
        <v>¿Su empresa cuenta con un proceso de reclutamiento y selección de empleados y anuncia sus ofertas de empleo?</v>
      </c>
      <c r="T82" s="180">
        <f>Ava_5!J5/4</f>
        <v>0.75</v>
      </c>
      <c r="U82" s="181" t="str">
        <f>Ava_5!G5</f>
        <v>Importante</v>
      </c>
      <c r="V82" s="156">
        <f t="shared" si="7"/>
        <v>3</v>
      </c>
    </row>
    <row r="83" spans="4:22" s="159" customFormat="1" ht="30" customHeight="1" x14ac:dyDescent="0.3">
      <c r="D83" s="156"/>
      <c r="E83" s="156"/>
      <c r="G83" s="156"/>
      <c r="H83" s="156"/>
      <c r="S83" s="172" t="str">
        <f>Ava_5!D6</f>
        <v>¿La empresa anuncia su proceso de reclutamiento de qué manera?</v>
      </c>
      <c r="T83" s="180">
        <f>Ava_5!J6/4</f>
        <v>0.75</v>
      </c>
      <c r="U83" s="181" t="str">
        <f>Ava_5!G6</f>
        <v>Importante</v>
      </c>
      <c r="V83" s="156">
        <f t="shared" si="7"/>
        <v>3</v>
      </c>
    </row>
    <row r="84" spans="4:22" s="159" customFormat="1" ht="30" customHeight="1" x14ac:dyDescent="0.3">
      <c r="D84" s="156"/>
      <c r="E84" s="156"/>
      <c r="G84" s="156"/>
      <c r="H84" s="156"/>
      <c r="S84" s="172" t="str">
        <f>Ava_5!D7</f>
        <v>¿Qué tipo de empleado contrata la empresa?</v>
      </c>
      <c r="T84" s="180">
        <f>Ava_5!J7/4</f>
        <v>1</v>
      </c>
      <c r="U84" s="181" t="str">
        <f>Ava_5!G7</f>
        <v>Importante</v>
      </c>
      <c r="V84" s="156">
        <f t="shared" si="7"/>
        <v>4</v>
      </c>
    </row>
    <row r="85" spans="4:22" s="159" customFormat="1" ht="30" customHeight="1" x14ac:dyDescent="0.3">
      <c r="D85" s="156"/>
      <c r="E85" s="156"/>
      <c r="G85" s="156"/>
      <c r="H85" s="156"/>
      <c r="S85" s="172" t="str">
        <f>Ava_5!D8</f>
        <v>¿La empresa lleva a cabo la contratación interna o externa?</v>
      </c>
      <c r="T85" s="180">
        <f>Ava_5!J8/4</f>
        <v>0.5</v>
      </c>
      <c r="U85" s="181" t="str">
        <f>Ava_5!G8</f>
        <v>Importante</v>
      </c>
      <c r="V85" s="156">
        <f t="shared" si="7"/>
        <v>2</v>
      </c>
    </row>
    <row r="86" spans="4:22" s="159" customFormat="1" ht="30" customHeight="1" x14ac:dyDescent="0.3">
      <c r="D86" s="156"/>
      <c r="E86" s="156"/>
      <c r="G86" s="156"/>
      <c r="H86" s="156"/>
      <c r="S86" s="172" t="str">
        <f>Ava_5!D9</f>
        <v>¿Cómo son realizadas las evaluaciones de desempeño de los empleados?</v>
      </c>
      <c r="T86" s="180">
        <f>Ava_5!J9/4</f>
        <v>0.5</v>
      </c>
      <c r="U86" s="181" t="str">
        <f>Ava_5!G9</f>
        <v>Importante</v>
      </c>
      <c r="V86" s="156">
        <f t="shared" si="7"/>
        <v>2</v>
      </c>
    </row>
    <row r="87" spans="4:22" s="159" customFormat="1" ht="30" customHeight="1" x14ac:dyDescent="0.3">
      <c r="D87" s="156"/>
      <c r="E87" s="156"/>
      <c r="G87" s="156"/>
      <c r="H87" s="156"/>
      <c r="S87" s="172" t="str">
        <f>Ava_5!D10</f>
        <v>¿Cómo es elaborado el plan de desarrollo de los empleados?</v>
      </c>
      <c r="T87" s="180">
        <f>Ava_5!J10/4</f>
        <v>1</v>
      </c>
      <c r="U87" s="181" t="str">
        <f>Ava_5!G10</f>
        <v>Importante</v>
      </c>
      <c r="V87" s="156">
        <f t="shared" si="7"/>
        <v>4</v>
      </c>
    </row>
    <row r="88" spans="4:22" s="159" customFormat="1" ht="30" customHeight="1" x14ac:dyDescent="0.3">
      <c r="D88" s="156"/>
      <c r="E88" s="156"/>
      <c r="G88" s="156"/>
      <c r="H88" s="156"/>
      <c r="S88" s="172" t="str">
        <f>Ava_5!D11</f>
        <v>¿La empresa invierte para mejorar las competencias deficientes?</v>
      </c>
      <c r="T88" s="180">
        <f>Ava_5!J11/4</f>
        <v>0.75</v>
      </c>
      <c r="U88" s="181" t="str">
        <f>Ava_5!G11</f>
        <v>Importante</v>
      </c>
      <c r="V88" s="156">
        <f t="shared" si="7"/>
        <v>3</v>
      </c>
    </row>
    <row r="89" spans="4:22" s="159" customFormat="1" ht="30" customHeight="1" x14ac:dyDescent="0.3">
      <c r="D89" s="156"/>
      <c r="E89" s="156"/>
      <c r="G89" s="156"/>
      <c r="H89" s="156"/>
      <c r="S89" s="172" t="str">
        <f>Ava_5!D12</f>
        <v>¿Cuándo un nuevo empleado asume un cargo está recibiendo un entrenamiento adecuado?</v>
      </c>
      <c r="T89" s="180">
        <f>Ava_5!J12/4</f>
        <v>0.75</v>
      </c>
      <c r="U89" s="181" t="str">
        <f>Ava_5!G12</f>
        <v>Importante</v>
      </c>
      <c r="V89" s="156">
        <f t="shared" si="7"/>
        <v>3</v>
      </c>
    </row>
    <row r="90" spans="4:22" s="159" customFormat="1" ht="30" customHeight="1" x14ac:dyDescent="0.3">
      <c r="D90" s="156"/>
      <c r="E90" s="156"/>
      <c r="G90" s="156"/>
      <c r="H90" s="156"/>
      <c r="S90" s="172" t="str">
        <f>Ava_5!D13</f>
        <v>¿Cómo es hecha la comunicación interna dentro de la empresa?</v>
      </c>
      <c r="T90" s="180">
        <f>Ava_5!J13/4</f>
        <v>0.25</v>
      </c>
      <c r="U90" s="181" t="str">
        <f>Ava_5!G13</f>
        <v>Importante</v>
      </c>
      <c r="V90" s="156">
        <f t="shared" si="7"/>
        <v>1</v>
      </c>
    </row>
    <row r="91" spans="4:22" s="159" customFormat="1" ht="30" customHeight="1" x14ac:dyDescent="0.3">
      <c r="D91" s="156"/>
      <c r="E91" s="156"/>
      <c r="G91" s="156"/>
      <c r="H91" s="156"/>
      <c r="S91" s="172" t="str">
        <f>Ava_5!D14</f>
        <v>¿Cómo se distribuyen  los cargos y la evaluación de los sueldos?</v>
      </c>
      <c r="T91" s="180">
        <f>Ava_5!J14/4</f>
        <v>0.75</v>
      </c>
      <c r="U91" s="181" t="str">
        <f>Ava_5!G14</f>
        <v>Importante</v>
      </c>
      <c r="V91" s="156">
        <f t="shared" si="7"/>
        <v>3</v>
      </c>
    </row>
    <row r="92" spans="4:22" s="159" customFormat="1" ht="30" customHeight="1" x14ac:dyDescent="0.3">
      <c r="D92" s="156"/>
      <c r="E92" s="156"/>
      <c r="G92" s="156"/>
      <c r="H92" s="156"/>
      <c r="S92" s="172" t="str">
        <f>Ava_5!D15</f>
        <v>¿Cómo son estructuradas las políticas de reconocimiento e incentivos para los empleados?</v>
      </c>
      <c r="T92" s="180">
        <f>Ava_5!J15/4</f>
        <v>0.5</v>
      </c>
      <c r="U92" s="181" t="str">
        <f>Ava_5!G15</f>
        <v>Importante</v>
      </c>
      <c r="V92" s="156">
        <f t="shared" si="7"/>
        <v>2</v>
      </c>
    </row>
    <row r="93" spans="4:22" s="159" customFormat="1" ht="30" customHeight="1" x14ac:dyDescent="0.3">
      <c r="D93" s="156"/>
      <c r="E93" s="156"/>
      <c r="G93" s="156"/>
      <c r="H93" s="156"/>
      <c r="S93" s="172" t="str">
        <f>Ava_5!D16</f>
        <v>¿Cómo la empresa garantiza la salud y el bienestar de sus empleados?</v>
      </c>
      <c r="T93" s="180">
        <f>Ava_5!J16/4</f>
        <v>0.75</v>
      </c>
      <c r="U93" s="181" t="str">
        <f>Ava_5!G16</f>
        <v>Importante</v>
      </c>
      <c r="V93" s="156">
        <f t="shared" si="7"/>
        <v>3</v>
      </c>
    </row>
    <row r="94" spans="4:22" s="159" customFormat="1" ht="30" customHeight="1" x14ac:dyDescent="0.3">
      <c r="D94" s="156"/>
      <c r="E94" s="156"/>
      <c r="G94" s="156"/>
      <c r="H94" s="156"/>
    </row>
    <row r="95" spans="4:22" s="159" customFormat="1" ht="30" customHeight="1" x14ac:dyDescent="0.3">
      <c r="D95" s="156"/>
      <c r="E95" s="156"/>
      <c r="G95" s="156"/>
      <c r="H95" s="156"/>
    </row>
    <row r="96" spans="4:22" s="159" customFormat="1" ht="30" customHeight="1" x14ac:dyDescent="0.3">
      <c r="D96" s="156"/>
      <c r="E96" s="156"/>
      <c r="G96" s="156"/>
      <c r="H96" s="156"/>
    </row>
    <row r="97" spans="4:8" s="159" customFormat="1" ht="30" customHeight="1" x14ac:dyDescent="0.3">
      <c r="D97" s="156"/>
      <c r="E97" s="156"/>
      <c r="G97" s="156"/>
      <c r="H97" s="156"/>
    </row>
    <row r="98" spans="4:8" s="159" customFormat="1" ht="30" customHeight="1" x14ac:dyDescent="0.3">
      <c r="D98" s="156"/>
      <c r="E98" s="156"/>
      <c r="G98" s="156"/>
      <c r="H98" s="156"/>
    </row>
    <row r="99" spans="4:8" s="159" customFormat="1" ht="30" customHeight="1" x14ac:dyDescent="0.3">
      <c r="D99" s="156"/>
      <c r="E99" s="156"/>
      <c r="G99" s="156"/>
      <c r="H99" s="156"/>
    </row>
    <row r="100" spans="4:8" s="159" customFormat="1" ht="30" customHeight="1" x14ac:dyDescent="0.3">
      <c r="D100" s="156"/>
      <c r="E100" s="156"/>
      <c r="G100" s="156"/>
      <c r="H100" s="156"/>
    </row>
    <row r="101" spans="4:8" s="159" customFormat="1" ht="30" customHeight="1" x14ac:dyDescent="0.3">
      <c r="D101" s="156"/>
      <c r="E101" s="156"/>
      <c r="G101" s="156"/>
      <c r="H101" s="156"/>
    </row>
    <row r="102" spans="4:8" s="159" customFormat="1" ht="30" customHeight="1" x14ac:dyDescent="0.3">
      <c r="D102" s="156"/>
      <c r="E102" s="156"/>
      <c r="G102" s="156"/>
      <c r="H102" s="156"/>
    </row>
    <row r="103" spans="4:8" s="159" customFormat="1" ht="30" customHeight="1" x14ac:dyDescent="0.3">
      <c r="D103" s="156"/>
      <c r="E103" s="156"/>
      <c r="G103" s="156"/>
      <c r="H103" s="156"/>
    </row>
    <row r="104" spans="4:8" s="159" customFormat="1" ht="30" customHeight="1" x14ac:dyDescent="0.3">
      <c r="D104" s="156"/>
      <c r="E104" s="156"/>
      <c r="G104" s="156"/>
      <c r="H104" s="156"/>
    </row>
    <row r="105" spans="4:8" s="159" customFormat="1" ht="30" customHeight="1" x14ac:dyDescent="0.3">
      <c r="D105" s="156"/>
      <c r="E105" s="156"/>
      <c r="G105" s="156"/>
      <c r="H105" s="156"/>
    </row>
    <row r="106" spans="4:8" s="159" customFormat="1" ht="30" customHeight="1" x14ac:dyDescent="0.3">
      <c r="D106" s="156"/>
      <c r="E106" s="156"/>
      <c r="G106" s="156"/>
      <c r="H106" s="156"/>
    </row>
    <row r="107" spans="4:8" s="159" customFormat="1" ht="30" customHeight="1" x14ac:dyDescent="0.3">
      <c r="D107" s="156"/>
      <c r="E107" s="156"/>
      <c r="G107" s="156"/>
      <c r="H107" s="156"/>
    </row>
    <row r="108" spans="4:8" s="159" customFormat="1" ht="30" customHeight="1" x14ac:dyDescent="0.3">
      <c r="D108" s="156"/>
      <c r="E108" s="156"/>
      <c r="G108" s="156"/>
      <c r="H108" s="156"/>
    </row>
    <row r="109" spans="4:8" s="159" customFormat="1" ht="30" customHeight="1" x14ac:dyDescent="0.3">
      <c r="D109" s="156"/>
      <c r="E109" s="156"/>
      <c r="G109" s="156"/>
      <c r="H109" s="156"/>
    </row>
    <row r="110" spans="4:8" s="159" customFormat="1" ht="30" customHeight="1" x14ac:dyDescent="0.3">
      <c r="D110" s="156"/>
      <c r="E110" s="156"/>
      <c r="G110" s="156"/>
      <c r="H110" s="156"/>
    </row>
    <row r="111" spans="4:8" s="159" customFormat="1" ht="30" customHeight="1" x14ac:dyDescent="0.3">
      <c r="D111" s="156"/>
      <c r="E111" s="156"/>
      <c r="G111" s="156"/>
      <c r="H111" s="156"/>
    </row>
    <row r="112" spans="4:8" s="159" customFormat="1" ht="30" customHeight="1" x14ac:dyDescent="0.3">
      <c r="D112" s="156"/>
      <c r="E112" s="156"/>
      <c r="G112" s="156"/>
      <c r="H112" s="156"/>
    </row>
    <row r="113" spans="4:8" s="159" customFormat="1" ht="30" customHeight="1" x14ac:dyDescent="0.3">
      <c r="D113" s="156"/>
      <c r="E113" s="156"/>
      <c r="G113" s="156"/>
      <c r="H113" s="156"/>
    </row>
    <row r="114" spans="4:8" s="159" customFormat="1" ht="30" customHeight="1" x14ac:dyDescent="0.3">
      <c r="D114" s="156"/>
      <c r="E114" s="156"/>
      <c r="G114" s="156"/>
      <c r="H114" s="156"/>
    </row>
    <row r="115" spans="4:8" s="159" customFormat="1" ht="30" customHeight="1" x14ac:dyDescent="0.3">
      <c r="D115" s="156"/>
      <c r="E115" s="156"/>
      <c r="G115" s="156"/>
      <c r="H115" s="156"/>
    </row>
    <row r="116" spans="4:8" s="159" customFormat="1" ht="30" customHeight="1" x14ac:dyDescent="0.3">
      <c r="D116" s="156"/>
      <c r="E116" s="156"/>
      <c r="G116" s="156"/>
      <c r="H116" s="156"/>
    </row>
    <row r="117" spans="4:8" s="159" customFormat="1" ht="30" customHeight="1" x14ac:dyDescent="0.3">
      <c r="D117" s="156"/>
      <c r="E117" s="156"/>
      <c r="G117" s="156"/>
      <c r="H117" s="156"/>
    </row>
    <row r="118" spans="4:8" s="159" customFormat="1" ht="30" customHeight="1" x14ac:dyDescent="0.3">
      <c r="D118" s="156"/>
      <c r="E118" s="156"/>
      <c r="G118" s="156"/>
      <c r="H118" s="156"/>
    </row>
    <row r="119" spans="4:8" s="159" customFormat="1" ht="30" customHeight="1" x14ac:dyDescent="0.3">
      <c r="D119" s="156"/>
      <c r="E119" s="156"/>
      <c r="G119" s="156"/>
      <c r="H119" s="156"/>
    </row>
    <row r="120" spans="4:8" s="159" customFormat="1" ht="30" customHeight="1" x14ac:dyDescent="0.3">
      <c r="D120" s="156"/>
      <c r="E120" s="156"/>
      <c r="G120" s="156"/>
      <c r="H120" s="156"/>
    </row>
    <row r="121" spans="4:8" s="159" customFormat="1" ht="30" customHeight="1" x14ac:dyDescent="0.3">
      <c r="D121" s="156"/>
      <c r="E121" s="156"/>
      <c r="G121" s="156"/>
      <c r="H121" s="156"/>
    </row>
    <row r="122" spans="4:8" s="159" customFormat="1" ht="30" customHeight="1" x14ac:dyDescent="0.3">
      <c r="D122" s="156"/>
      <c r="E122" s="156"/>
      <c r="G122" s="156"/>
      <c r="H122" s="156"/>
    </row>
    <row r="123" spans="4:8" s="159" customFormat="1" ht="30" customHeight="1" x14ac:dyDescent="0.3">
      <c r="D123" s="156"/>
      <c r="E123" s="156"/>
      <c r="G123" s="156"/>
      <c r="H123" s="156"/>
    </row>
    <row r="124" spans="4:8" s="159" customFormat="1" ht="30" customHeight="1" x14ac:dyDescent="0.3">
      <c r="D124" s="156"/>
      <c r="E124" s="156"/>
      <c r="G124" s="156"/>
      <c r="H124" s="156"/>
    </row>
    <row r="125" spans="4:8" s="159" customFormat="1" ht="30" customHeight="1" x14ac:dyDescent="0.3">
      <c r="D125" s="156"/>
      <c r="E125" s="156"/>
      <c r="G125" s="156"/>
      <c r="H125" s="156"/>
    </row>
    <row r="126" spans="4:8" s="159" customFormat="1" ht="30" customHeight="1" x14ac:dyDescent="0.3">
      <c r="D126" s="156"/>
      <c r="E126" s="156"/>
      <c r="G126" s="156"/>
      <c r="H126" s="156"/>
    </row>
    <row r="127" spans="4:8" s="159" customFormat="1" ht="30" customHeight="1" x14ac:dyDescent="0.3">
      <c r="D127" s="156"/>
      <c r="E127" s="156"/>
      <c r="G127" s="156"/>
      <c r="H127" s="156"/>
    </row>
    <row r="128" spans="4:8" s="159" customFormat="1" ht="30" customHeight="1" x14ac:dyDescent="0.3">
      <c r="D128" s="156"/>
      <c r="E128" s="156"/>
      <c r="G128" s="156"/>
      <c r="H128" s="156"/>
    </row>
    <row r="129" spans="4:8" s="159" customFormat="1" ht="30" customHeight="1" x14ac:dyDescent="0.3">
      <c r="D129" s="156"/>
      <c r="E129" s="156"/>
      <c r="G129" s="156"/>
      <c r="H129" s="156"/>
    </row>
    <row r="130" spans="4:8" s="159" customFormat="1" ht="30" customHeight="1" x14ac:dyDescent="0.3">
      <c r="D130" s="156"/>
      <c r="E130" s="156"/>
      <c r="G130" s="156"/>
      <c r="H130" s="156"/>
    </row>
    <row r="131" spans="4:8" s="159" customFormat="1" ht="30" customHeight="1" x14ac:dyDescent="0.3">
      <c r="D131" s="156"/>
      <c r="E131" s="156"/>
      <c r="G131" s="156"/>
      <c r="H131" s="156"/>
    </row>
    <row r="132" spans="4:8" s="159" customFormat="1" ht="30" customHeight="1" x14ac:dyDescent="0.3">
      <c r="D132" s="156"/>
      <c r="E132" s="156"/>
      <c r="G132" s="156"/>
      <c r="H132" s="156"/>
    </row>
    <row r="133" spans="4:8" s="159" customFormat="1" ht="30" customHeight="1" x14ac:dyDescent="0.3">
      <c r="D133" s="156"/>
      <c r="E133" s="156"/>
      <c r="G133" s="156"/>
      <c r="H133" s="156"/>
    </row>
    <row r="134" spans="4:8" s="159" customFormat="1" ht="30" customHeight="1" x14ac:dyDescent="0.3">
      <c r="D134" s="156"/>
      <c r="E134" s="156"/>
      <c r="G134" s="156"/>
      <c r="H134" s="156"/>
    </row>
    <row r="135" spans="4:8" s="159" customFormat="1" ht="30" customHeight="1" x14ac:dyDescent="0.3">
      <c r="D135" s="156"/>
      <c r="E135" s="156"/>
      <c r="G135" s="156"/>
      <c r="H135" s="156"/>
    </row>
    <row r="136" spans="4:8" s="159" customFormat="1" ht="30" customHeight="1" x14ac:dyDescent="0.3">
      <c r="D136" s="156"/>
      <c r="E136" s="156"/>
      <c r="G136" s="156"/>
      <c r="H136" s="156"/>
    </row>
    <row r="137" spans="4:8" s="159" customFormat="1" ht="30" customHeight="1" x14ac:dyDescent="0.3">
      <c r="D137" s="156"/>
      <c r="E137" s="156"/>
      <c r="G137" s="156"/>
      <c r="H137" s="156"/>
    </row>
    <row r="138" spans="4:8" s="159" customFormat="1" ht="30" customHeight="1" x14ac:dyDescent="0.3">
      <c r="D138" s="156"/>
      <c r="E138" s="156"/>
      <c r="G138" s="156"/>
      <c r="H138" s="156"/>
    </row>
    <row r="139" spans="4:8" s="159" customFormat="1" ht="30" customHeight="1" x14ac:dyDescent="0.3">
      <c r="D139" s="156"/>
      <c r="E139" s="156"/>
      <c r="G139" s="156"/>
      <c r="H139" s="156"/>
    </row>
    <row r="140" spans="4:8" s="159" customFormat="1" ht="30" customHeight="1" x14ac:dyDescent="0.3">
      <c r="D140" s="156"/>
      <c r="E140" s="156"/>
      <c r="G140" s="156"/>
      <c r="H140" s="156"/>
    </row>
    <row r="141" spans="4:8" s="159" customFormat="1" ht="30" customHeight="1" x14ac:dyDescent="0.3">
      <c r="D141" s="156"/>
      <c r="E141" s="156"/>
      <c r="G141" s="156"/>
      <c r="H141" s="156"/>
    </row>
    <row r="142" spans="4:8" s="159" customFormat="1" ht="30" customHeight="1" x14ac:dyDescent="0.3">
      <c r="D142" s="156"/>
      <c r="E142" s="156"/>
      <c r="G142" s="156"/>
      <c r="H142" s="156"/>
    </row>
    <row r="143" spans="4:8" s="159" customFormat="1" ht="30" customHeight="1" x14ac:dyDescent="0.3">
      <c r="D143" s="156"/>
      <c r="E143" s="156"/>
      <c r="G143" s="156"/>
      <c r="H143" s="156"/>
    </row>
    <row r="144" spans="4:8" s="159" customFormat="1" ht="30" customHeight="1" x14ac:dyDescent="0.3">
      <c r="D144" s="156"/>
      <c r="E144" s="156"/>
      <c r="G144" s="156"/>
      <c r="H144" s="156"/>
    </row>
    <row r="145" spans="4:8" s="159" customFormat="1" ht="30" customHeight="1" x14ac:dyDescent="0.3">
      <c r="D145" s="156"/>
      <c r="E145" s="156"/>
      <c r="G145" s="156"/>
      <c r="H145" s="156"/>
    </row>
    <row r="146" spans="4:8" s="159" customFormat="1" ht="30" customHeight="1" x14ac:dyDescent="0.3">
      <c r="D146" s="156"/>
      <c r="E146" s="156"/>
      <c r="G146" s="156"/>
      <c r="H146" s="156"/>
    </row>
    <row r="147" spans="4:8" s="159" customFormat="1" ht="30" customHeight="1" x14ac:dyDescent="0.3">
      <c r="D147" s="156"/>
      <c r="E147" s="156"/>
      <c r="G147" s="156"/>
      <c r="H147" s="156"/>
    </row>
    <row r="148" spans="4:8" s="159" customFormat="1" ht="30" customHeight="1" x14ac:dyDescent="0.3">
      <c r="D148" s="156"/>
      <c r="E148" s="156"/>
      <c r="G148" s="156"/>
      <c r="H148" s="156"/>
    </row>
    <row r="149" spans="4:8" s="159" customFormat="1" ht="30" customHeight="1" x14ac:dyDescent="0.3">
      <c r="D149" s="156"/>
      <c r="E149" s="156"/>
      <c r="G149" s="156"/>
      <c r="H149" s="156"/>
    </row>
    <row r="150" spans="4:8" s="159" customFormat="1" ht="30" customHeight="1" x14ac:dyDescent="0.3">
      <c r="D150" s="156"/>
      <c r="E150" s="156"/>
      <c r="G150" s="156"/>
      <c r="H150" s="156"/>
    </row>
    <row r="151" spans="4:8" s="159" customFormat="1" ht="30" customHeight="1" x14ac:dyDescent="0.3">
      <c r="D151" s="156"/>
      <c r="E151" s="156"/>
      <c r="G151" s="156"/>
      <c r="H151" s="156"/>
    </row>
    <row r="152" spans="4:8" s="159" customFormat="1" ht="30" customHeight="1" x14ac:dyDescent="0.3">
      <c r="D152" s="156"/>
      <c r="E152" s="156"/>
      <c r="G152" s="156"/>
      <c r="H152" s="156"/>
    </row>
    <row r="153" spans="4:8" s="159" customFormat="1" ht="30" customHeight="1" x14ac:dyDescent="0.3">
      <c r="D153" s="156"/>
      <c r="E153" s="156"/>
      <c r="G153" s="156"/>
      <c r="H153" s="156"/>
    </row>
    <row r="154" spans="4:8" s="159" customFormat="1" ht="30" customHeight="1" x14ac:dyDescent="0.3">
      <c r="D154" s="156"/>
      <c r="E154" s="156"/>
      <c r="G154" s="156"/>
      <c r="H154" s="156"/>
    </row>
    <row r="155" spans="4:8" s="159" customFormat="1" ht="30" customHeight="1" x14ac:dyDescent="0.3">
      <c r="D155" s="156"/>
      <c r="E155" s="156"/>
      <c r="G155" s="156"/>
      <c r="H155" s="156"/>
    </row>
    <row r="156" spans="4:8" s="159" customFormat="1" ht="30" customHeight="1" x14ac:dyDescent="0.3">
      <c r="D156" s="156"/>
      <c r="E156" s="156"/>
      <c r="G156" s="156"/>
      <c r="H156" s="156"/>
    </row>
    <row r="157" spans="4:8" s="159" customFormat="1" ht="30" customHeight="1" x14ac:dyDescent="0.3">
      <c r="D157" s="156"/>
      <c r="E157" s="156"/>
      <c r="G157" s="156"/>
      <c r="H157" s="156"/>
    </row>
    <row r="158" spans="4:8" s="159" customFormat="1" ht="30" customHeight="1" x14ac:dyDescent="0.3">
      <c r="D158" s="156"/>
      <c r="E158" s="156"/>
      <c r="G158" s="156"/>
      <c r="H158" s="156"/>
    </row>
    <row r="159" spans="4:8" s="159" customFormat="1" ht="30" customHeight="1" x14ac:dyDescent="0.3">
      <c r="D159" s="156"/>
      <c r="E159" s="156"/>
      <c r="G159" s="156"/>
      <c r="H159" s="156"/>
    </row>
    <row r="160" spans="4:8" s="159" customFormat="1" ht="30" customHeight="1" x14ac:dyDescent="0.3">
      <c r="D160" s="156"/>
      <c r="E160" s="156"/>
      <c r="G160" s="156"/>
      <c r="H160" s="156"/>
    </row>
    <row r="161" spans="4:8" s="159" customFormat="1" ht="30" customHeight="1" x14ac:dyDescent="0.3">
      <c r="D161" s="156"/>
      <c r="E161" s="156"/>
      <c r="G161" s="156"/>
      <c r="H161" s="156"/>
    </row>
    <row r="162" spans="4:8" s="159" customFormat="1" ht="30" customHeight="1" x14ac:dyDescent="0.3">
      <c r="D162" s="156"/>
      <c r="E162" s="156"/>
      <c r="G162" s="156"/>
      <c r="H162" s="156"/>
    </row>
    <row r="163" spans="4:8" s="159" customFormat="1" ht="30" customHeight="1" x14ac:dyDescent="0.3">
      <c r="D163" s="156"/>
      <c r="E163" s="156"/>
      <c r="G163" s="156"/>
      <c r="H163" s="156"/>
    </row>
    <row r="164" spans="4:8" s="159" customFormat="1" ht="30" customHeight="1" x14ac:dyDescent="0.3">
      <c r="D164" s="156"/>
      <c r="E164" s="156"/>
      <c r="G164" s="156"/>
      <c r="H164" s="156"/>
    </row>
    <row r="165" spans="4:8" s="159" customFormat="1" ht="30" customHeight="1" x14ac:dyDescent="0.3">
      <c r="D165" s="156"/>
      <c r="E165" s="156"/>
      <c r="G165" s="156"/>
      <c r="H165" s="156"/>
    </row>
    <row r="166" spans="4:8" s="159" customFormat="1" ht="30" customHeight="1" x14ac:dyDescent="0.3">
      <c r="D166" s="156"/>
      <c r="E166" s="156"/>
      <c r="G166" s="156"/>
      <c r="H166" s="156"/>
    </row>
    <row r="167" spans="4:8" s="159" customFormat="1" ht="30" customHeight="1" x14ac:dyDescent="0.3">
      <c r="D167" s="156"/>
      <c r="E167" s="156"/>
      <c r="G167" s="156"/>
      <c r="H167" s="156"/>
    </row>
    <row r="168" spans="4:8" s="159" customFormat="1" ht="30" customHeight="1" x14ac:dyDescent="0.3">
      <c r="D168" s="156"/>
      <c r="E168" s="156"/>
      <c r="G168" s="156"/>
      <c r="H168" s="156"/>
    </row>
    <row r="169" spans="4:8" s="159" customFormat="1" ht="30" customHeight="1" x14ac:dyDescent="0.3">
      <c r="D169" s="156"/>
      <c r="E169" s="156"/>
      <c r="G169" s="156"/>
      <c r="H169" s="156"/>
    </row>
    <row r="170" spans="4:8" s="159" customFormat="1" ht="30" customHeight="1" x14ac:dyDescent="0.3">
      <c r="D170" s="156"/>
      <c r="E170" s="156"/>
      <c r="G170" s="156"/>
      <c r="H170" s="156"/>
    </row>
    <row r="171" spans="4:8" s="159" customFormat="1" ht="30" customHeight="1" x14ac:dyDescent="0.3">
      <c r="D171" s="156"/>
      <c r="E171" s="156"/>
      <c r="G171" s="156"/>
      <c r="H171" s="156"/>
    </row>
    <row r="172" spans="4:8" s="159" customFormat="1" ht="30" customHeight="1" x14ac:dyDescent="0.3">
      <c r="D172" s="156"/>
      <c r="E172" s="156"/>
      <c r="G172" s="156"/>
      <c r="H172" s="156"/>
    </row>
    <row r="173" spans="4:8" s="159" customFormat="1" ht="30" customHeight="1" x14ac:dyDescent="0.3">
      <c r="D173" s="156"/>
      <c r="E173" s="156"/>
      <c r="G173" s="156"/>
      <c r="H173" s="156"/>
    </row>
    <row r="174" spans="4:8" s="159" customFormat="1" ht="30" customHeight="1" x14ac:dyDescent="0.3">
      <c r="D174" s="156"/>
      <c r="E174" s="156"/>
      <c r="G174" s="156"/>
      <c r="H174" s="156"/>
    </row>
    <row r="175" spans="4:8" s="159" customFormat="1" ht="30" customHeight="1" x14ac:dyDescent="0.3">
      <c r="D175" s="156"/>
      <c r="E175" s="156"/>
      <c r="G175" s="156"/>
      <c r="H175" s="156"/>
    </row>
    <row r="176" spans="4:8" s="159" customFormat="1" ht="30" customHeight="1" x14ac:dyDescent="0.3">
      <c r="D176" s="156"/>
      <c r="E176" s="156"/>
      <c r="G176" s="156"/>
      <c r="H176" s="156"/>
    </row>
    <row r="177" spans="4:8" s="159" customFormat="1" ht="30" customHeight="1" x14ac:dyDescent="0.3">
      <c r="D177" s="156"/>
      <c r="E177" s="156"/>
      <c r="G177" s="156"/>
      <c r="H177" s="156"/>
    </row>
    <row r="178" spans="4:8" s="159" customFormat="1" ht="30" customHeight="1" x14ac:dyDescent="0.3">
      <c r="D178" s="156"/>
      <c r="E178" s="156"/>
      <c r="G178" s="156"/>
      <c r="H178" s="156"/>
    </row>
    <row r="179" spans="4:8" s="159" customFormat="1" ht="30" customHeight="1" x14ac:dyDescent="0.3">
      <c r="D179" s="156"/>
      <c r="E179" s="156"/>
      <c r="G179" s="156"/>
      <c r="H179" s="156"/>
    </row>
    <row r="180" spans="4:8" s="159" customFormat="1" ht="30" customHeight="1" x14ac:dyDescent="0.3">
      <c r="D180" s="156"/>
      <c r="E180" s="156"/>
      <c r="G180" s="156"/>
      <c r="H180" s="156"/>
    </row>
    <row r="181" spans="4:8" s="159" customFormat="1" ht="30" customHeight="1" x14ac:dyDescent="0.3">
      <c r="D181" s="156"/>
      <c r="E181" s="156"/>
      <c r="G181" s="156"/>
      <c r="H181" s="156"/>
    </row>
    <row r="182" spans="4:8" s="159" customFormat="1" ht="30" customHeight="1" x14ac:dyDescent="0.3">
      <c r="D182" s="156"/>
      <c r="E182" s="156"/>
      <c r="G182" s="156"/>
      <c r="H182" s="156"/>
    </row>
    <row r="183" spans="4:8" s="159" customFormat="1" ht="30" customHeight="1" x14ac:dyDescent="0.3">
      <c r="D183" s="156"/>
      <c r="E183" s="156"/>
      <c r="G183" s="156"/>
      <c r="H183" s="156"/>
    </row>
    <row r="184" spans="4:8" s="159" customFormat="1" ht="30" customHeight="1" x14ac:dyDescent="0.3">
      <c r="D184" s="156"/>
      <c r="E184" s="156"/>
      <c r="G184" s="156"/>
      <c r="H184" s="156"/>
    </row>
    <row r="185" spans="4:8" s="159" customFormat="1" ht="30" customHeight="1" x14ac:dyDescent="0.3">
      <c r="D185" s="156"/>
      <c r="E185" s="156"/>
      <c r="G185" s="156"/>
      <c r="H185" s="156"/>
    </row>
    <row r="186" spans="4:8" s="159" customFormat="1" ht="30" customHeight="1" x14ac:dyDescent="0.3">
      <c r="D186" s="156"/>
      <c r="E186" s="156"/>
      <c r="G186" s="156"/>
      <c r="H186" s="156"/>
    </row>
    <row r="187" spans="4:8" s="159" customFormat="1" ht="30" customHeight="1" x14ac:dyDescent="0.3">
      <c r="D187" s="156"/>
      <c r="E187" s="156"/>
      <c r="G187" s="156"/>
      <c r="H187" s="156"/>
    </row>
    <row r="188" spans="4:8" s="159" customFormat="1" ht="30" customHeight="1" x14ac:dyDescent="0.3">
      <c r="D188" s="156"/>
      <c r="E188" s="156"/>
      <c r="G188" s="156"/>
      <c r="H188" s="156"/>
    </row>
    <row r="189" spans="4:8" s="159" customFormat="1" ht="30" customHeight="1" x14ac:dyDescent="0.3">
      <c r="D189" s="156"/>
      <c r="E189" s="156"/>
      <c r="G189" s="156"/>
      <c r="H189" s="156"/>
    </row>
    <row r="190" spans="4:8" s="159" customFormat="1" ht="30" customHeight="1" x14ac:dyDescent="0.3">
      <c r="D190" s="156"/>
      <c r="E190" s="156"/>
      <c r="G190" s="156"/>
      <c r="H190" s="156"/>
    </row>
    <row r="191" spans="4:8" s="159" customFormat="1" ht="30" customHeight="1" x14ac:dyDescent="0.3">
      <c r="D191" s="156"/>
      <c r="E191" s="156"/>
      <c r="G191" s="156"/>
      <c r="H191" s="156"/>
    </row>
    <row r="192" spans="4:8" s="159" customFormat="1" ht="30" customHeight="1" x14ac:dyDescent="0.3">
      <c r="D192" s="156"/>
      <c r="E192" s="156"/>
      <c r="G192" s="156"/>
      <c r="H192" s="156"/>
    </row>
    <row r="193" spans="4:8" s="159" customFormat="1" ht="30" customHeight="1" x14ac:dyDescent="0.3">
      <c r="D193" s="156"/>
      <c r="E193" s="156"/>
      <c r="G193" s="156"/>
      <c r="H193" s="156"/>
    </row>
    <row r="194" spans="4:8" s="159" customFormat="1" ht="30" customHeight="1" x14ac:dyDescent="0.3">
      <c r="D194" s="156"/>
      <c r="E194" s="156"/>
      <c r="G194" s="156"/>
      <c r="H194" s="156"/>
    </row>
    <row r="195" spans="4:8" s="159" customFormat="1" ht="30" customHeight="1" x14ac:dyDescent="0.3">
      <c r="D195" s="156"/>
      <c r="E195" s="156"/>
      <c r="G195" s="156"/>
      <c r="H195" s="156"/>
    </row>
    <row r="196" spans="4:8" s="159" customFormat="1" ht="30" customHeight="1" x14ac:dyDescent="0.3">
      <c r="D196" s="156"/>
      <c r="E196" s="156"/>
      <c r="G196" s="156"/>
      <c r="H196" s="156"/>
    </row>
    <row r="197" spans="4:8" s="159" customFormat="1" ht="30" customHeight="1" x14ac:dyDescent="0.3">
      <c r="D197" s="156"/>
      <c r="E197" s="156"/>
      <c r="G197" s="156"/>
      <c r="H197" s="156"/>
    </row>
    <row r="198" spans="4:8" s="159" customFormat="1" ht="30" customHeight="1" x14ac:dyDescent="0.3">
      <c r="D198" s="156"/>
      <c r="E198" s="156"/>
      <c r="G198" s="156"/>
      <c r="H198" s="156"/>
    </row>
    <row r="199" spans="4:8" s="159" customFormat="1" ht="30" customHeight="1" x14ac:dyDescent="0.3">
      <c r="D199" s="156"/>
      <c r="E199" s="156"/>
      <c r="G199" s="156"/>
      <c r="H199" s="156"/>
    </row>
    <row r="200" spans="4:8" s="159" customFormat="1" ht="30" customHeight="1" x14ac:dyDescent="0.3">
      <c r="D200" s="156"/>
      <c r="E200" s="156"/>
      <c r="G200" s="156"/>
      <c r="H200" s="156"/>
    </row>
    <row r="201" spans="4:8" s="159" customFormat="1" ht="30" customHeight="1" x14ac:dyDescent="0.3">
      <c r="D201" s="156"/>
      <c r="E201" s="156"/>
      <c r="G201" s="156"/>
      <c r="H201" s="156"/>
    </row>
    <row r="202" spans="4:8" s="159" customFormat="1" ht="30" customHeight="1" x14ac:dyDescent="0.3">
      <c r="D202" s="156"/>
      <c r="E202" s="156"/>
      <c r="G202" s="156"/>
      <c r="H202" s="156"/>
    </row>
    <row r="203" spans="4:8" s="159" customFormat="1" ht="30" customHeight="1" x14ac:dyDescent="0.3">
      <c r="D203" s="156"/>
      <c r="E203" s="156"/>
      <c r="G203" s="156"/>
      <c r="H203" s="156"/>
    </row>
    <row r="204" spans="4:8" s="159" customFormat="1" ht="30" customHeight="1" x14ac:dyDescent="0.3">
      <c r="D204" s="156"/>
      <c r="E204" s="156"/>
      <c r="G204" s="156"/>
      <c r="H204" s="156"/>
    </row>
    <row r="205" spans="4:8" s="159" customFormat="1" ht="30" customHeight="1" x14ac:dyDescent="0.3">
      <c r="D205" s="156"/>
      <c r="E205" s="156"/>
      <c r="G205" s="156"/>
      <c r="H205" s="156"/>
    </row>
    <row r="206" spans="4:8" s="159" customFormat="1" ht="30" customHeight="1" x14ac:dyDescent="0.3">
      <c r="D206" s="156"/>
      <c r="E206" s="156"/>
      <c r="G206" s="156"/>
      <c r="H206" s="156"/>
    </row>
    <row r="207" spans="4:8" s="159" customFormat="1" ht="30" customHeight="1" x14ac:dyDescent="0.3">
      <c r="D207" s="156"/>
      <c r="E207" s="156"/>
      <c r="G207" s="156"/>
      <c r="H207" s="156"/>
    </row>
    <row r="208" spans="4:8" s="159" customFormat="1" ht="30" customHeight="1" x14ac:dyDescent="0.3">
      <c r="D208" s="156"/>
      <c r="E208" s="156"/>
      <c r="G208" s="156"/>
      <c r="H208" s="156"/>
    </row>
    <row r="209" spans="4:8" s="159" customFormat="1" ht="30" customHeight="1" x14ac:dyDescent="0.3">
      <c r="D209" s="156"/>
      <c r="E209" s="156"/>
      <c r="G209" s="156"/>
      <c r="H209" s="156"/>
    </row>
    <row r="210" spans="4:8" s="159" customFormat="1" ht="30" customHeight="1" x14ac:dyDescent="0.3">
      <c r="D210" s="156"/>
      <c r="E210" s="156"/>
      <c r="G210" s="156"/>
      <c r="H210" s="156"/>
    </row>
    <row r="211" spans="4:8" s="159" customFormat="1" ht="30" customHeight="1" x14ac:dyDescent="0.3">
      <c r="D211" s="156"/>
      <c r="E211" s="156"/>
      <c r="G211" s="156"/>
      <c r="H211" s="156"/>
    </row>
    <row r="212" spans="4:8" s="159" customFormat="1" ht="30" customHeight="1" x14ac:dyDescent="0.3">
      <c r="D212" s="156"/>
      <c r="E212" s="156"/>
      <c r="G212" s="156"/>
      <c r="H212" s="156"/>
    </row>
    <row r="213" spans="4:8" s="159" customFormat="1" ht="30" customHeight="1" x14ac:dyDescent="0.3">
      <c r="D213" s="156"/>
      <c r="E213" s="156"/>
      <c r="G213" s="156"/>
      <c r="H213" s="156"/>
    </row>
    <row r="214" spans="4:8" s="159" customFormat="1" ht="30" customHeight="1" x14ac:dyDescent="0.3">
      <c r="D214" s="156"/>
      <c r="E214" s="156"/>
      <c r="G214" s="156"/>
      <c r="H214" s="156"/>
    </row>
    <row r="215" spans="4:8" s="159" customFormat="1" ht="30" customHeight="1" x14ac:dyDescent="0.3">
      <c r="D215" s="156"/>
      <c r="E215" s="156"/>
      <c r="G215" s="156"/>
      <c r="H215" s="156"/>
    </row>
    <row r="216" spans="4:8" s="159" customFormat="1" ht="30" customHeight="1" x14ac:dyDescent="0.3">
      <c r="D216" s="156"/>
      <c r="E216" s="156"/>
      <c r="G216" s="156"/>
      <c r="H216" s="156"/>
    </row>
    <row r="217" spans="4:8" s="159" customFormat="1" ht="30" customHeight="1" x14ac:dyDescent="0.3">
      <c r="D217" s="156"/>
      <c r="E217" s="156"/>
      <c r="G217" s="156"/>
      <c r="H217" s="156"/>
    </row>
    <row r="218" spans="4:8" s="159" customFormat="1" ht="30" customHeight="1" x14ac:dyDescent="0.3">
      <c r="D218" s="156"/>
      <c r="E218" s="156"/>
      <c r="G218" s="156"/>
      <c r="H218" s="156"/>
    </row>
    <row r="219" spans="4:8" s="159" customFormat="1" ht="30" customHeight="1" x14ac:dyDescent="0.3">
      <c r="D219" s="156"/>
      <c r="E219" s="156"/>
      <c r="G219" s="156"/>
      <c r="H219" s="156"/>
    </row>
    <row r="220" spans="4:8" s="159" customFormat="1" ht="30" customHeight="1" x14ac:dyDescent="0.3">
      <c r="D220" s="156"/>
      <c r="E220" s="156"/>
      <c r="G220" s="156"/>
      <c r="H220" s="156"/>
    </row>
    <row r="221" spans="4:8" s="159" customFormat="1" ht="30" customHeight="1" x14ac:dyDescent="0.3">
      <c r="D221" s="156"/>
      <c r="E221" s="156"/>
      <c r="G221" s="156"/>
      <c r="H221" s="156"/>
    </row>
    <row r="222" spans="4:8" s="159" customFormat="1" ht="30" customHeight="1" x14ac:dyDescent="0.3">
      <c r="D222" s="156"/>
      <c r="E222" s="156"/>
      <c r="G222" s="156"/>
      <c r="H222" s="156"/>
    </row>
    <row r="223" spans="4:8" s="159" customFormat="1" ht="30" customHeight="1" x14ac:dyDescent="0.3">
      <c r="D223" s="156"/>
      <c r="E223" s="156"/>
      <c r="G223" s="156"/>
      <c r="H223" s="156"/>
    </row>
    <row r="224" spans="4:8" s="159" customFormat="1" ht="30" customHeight="1" x14ac:dyDescent="0.3">
      <c r="D224" s="156"/>
      <c r="E224" s="156"/>
      <c r="G224" s="156"/>
      <c r="H224" s="156"/>
    </row>
    <row r="225" spans="4:8" s="159" customFormat="1" ht="30" customHeight="1" x14ac:dyDescent="0.3">
      <c r="D225" s="156"/>
      <c r="E225" s="156"/>
      <c r="G225" s="156"/>
      <c r="H225" s="156"/>
    </row>
    <row r="226" spans="4:8" s="159" customFormat="1" ht="30" customHeight="1" x14ac:dyDescent="0.3">
      <c r="D226" s="156"/>
      <c r="E226" s="156"/>
      <c r="G226" s="156"/>
      <c r="H226" s="156"/>
    </row>
    <row r="227" spans="4:8" s="159" customFormat="1" ht="30" customHeight="1" x14ac:dyDescent="0.3">
      <c r="D227" s="156"/>
      <c r="E227" s="156"/>
      <c r="G227" s="156"/>
      <c r="H227" s="156"/>
    </row>
    <row r="228" spans="4:8" s="159" customFormat="1" ht="30" customHeight="1" x14ac:dyDescent="0.3">
      <c r="D228" s="156"/>
      <c r="E228" s="156"/>
      <c r="G228" s="156"/>
      <c r="H228" s="156"/>
    </row>
    <row r="229" spans="4:8" s="159" customFormat="1" ht="30" customHeight="1" x14ac:dyDescent="0.3">
      <c r="D229" s="156"/>
      <c r="E229" s="156"/>
      <c r="G229" s="156"/>
      <c r="H229" s="156"/>
    </row>
    <row r="230" spans="4:8" s="159" customFormat="1" ht="30" customHeight="1" x14ac:dyDescent="0.3">
      <c r="D230" s="156"/>
      <c r="E230" s="156"/>
      <c r="G230" s="156"/>
      <c r="H230" s="156"/>
    </row>
    <row r="231" spans="4:8" s="159" customFormat="1" ht="30" customHeight="1" x14ac:dyDescent="0.3">
      <c r="D231" s="156"/>
      <c r="E231" s="156"/>
      <c r="G231" s="156"/>
      <c r="H231" s="156"/>
    </row>
    <row r="232" spans="4:8" s="159" customFormat="1" ht="30" customHeight="1" x14ac:dyDescent="0.3">
      <c r="D232" s="156"/>
      <c r="E232" s="156"/>
      <c r="G232" s="156"/>
      <c r="H232" s="156"/>
    </row>
    <row r="233" spans="4:8" s="159" customFormat="1" ht="30" customHeight="1" x14ac:dyDescent="0.3">
      <c r="D233" s="156"/>
      <c r="E233" s="156"/>
      <c r="G233" s="156"/>
      <c r="H233" s="156"/>
    </row>
    <row r="234" spans="4:8" s="159" customFormat="1" ht="30" customHeight="1" x14ac:dyDescent="0.3">
      <c r="D234" s="156"/>
      <c r="E234" s="156"/>
      <c r="G234" s="156"/>
      <c r="H234" s="156"/>
    </row>
    <row r="235" spans="4:8" s="159" customFormat="1" ht="30" customHeight="1" x14ac:dyDescent="0.3">
      <c r="D235" s="156"/>
      <c r="E235" s="156"/>
      <c r="G235" s="156"/>
      <c r="H235" s="156"/>
    </row>
    <row r="236" spans="4:8" s="159" customFormat="1" ht="30" customHeight="1" x14ac:dyDescent="0.3">
      <c r="D236" s="156"/>
      <c r="E236" s="156"/>
      <c r="G236" s="156"/>
      <c r="H236" s="156"/>
    </row>
    <row r="237" spans="4:8" s="159" customFormat="1" ht="30" customHeight="1" x14ac:dyDescent="0.3">
      <c r="D237" s="156"/>
      <c r="E237" s="156"/>
      <c r="G237" s="156"/>
      <c r="H237" s="156"/>
    </row>
    <row r="238" spans="4:8" s="159" customFormat="1" ht="30" customHeight="1" x14ac:dyDescent="0.3">
      <c r="D238" s="156"/>
      <c r="E238" s="156"/>
      <c r="G238" s="156"/>
      <c r="H238" s="156"/>
    </row>
    <row r="239" spans="4:8" s="159" customFormat="1" ht="30" customHeight="1" x14ac:dyDescent="0.3">
      <c r="D239" s="156"/>
      <c r="E239" s="156"/>
      <c r="G239" s="156"/>
      <c r="H239" s="156"/>
    </row>
    <row r="240" spans="4:8" s="159" customFormat="1" ht="30" customHeight="1" x14ac:dyDescent="0.3">
      <c r="D240" s="156"/>
      <c r="E240" s="156"/>
      <c r="G240" s="156"/>
      <c r="H240" s="156"/>
    </row>
    <row r="241" spans="4:8" s="159" customFormat="1" ht="30" customHeight="1" x14ac:dyDescent="0.3">
      <c r="D241" s="156"/>
      <c r="E241" s="156"/>
      <c r="G241" s="156"/>
      <c r="H241" s="156"/>
    </row>
    <row r="242" spans="4:8" s="159" customFormat="1" ht="30" customHeight="1" x14ac:dyDescent="0.3">
      <c r="D242" s="156"/>
      <c r="E242" s="156"/>
      <c r="G242" s="156"/>
      <c r="H242" s="156"/>
    </row>
    <row r="243" spans="4:8" s="159" customFormat="1" ht="30" customHeight="1" x14ac:dyDescent="0.3">
      <c r="D243" s="156"/>
      <c r="E243" s="156"/>
      <c r="G243" s="156"/>
      <c r="H243" s="156"/>
    </row>
    <row r="244" spans="4:8" s="159" customFormat="1" ht="30" customHeight="1" x14ac:dyDescent="0.3">
      <c r="D244" s="156"/>
      <c r="E244" s="156"/>
      <c r="G244" s="156"/>
      <c r="H244" s="156"/>
    </row>
    <row r="245" spans="4:8" s="159" customFormat="1" ht="30" customHeight="1" x14ac:dyDescent="0.3">
      <c r="D245" s="156"/>
      <c r="E245" s="156"/>
      <c r="G245" s="156"/>
      <c r="H245" s="156"/>
    </row>
    <row r="246" spans="4:8" s="159" customFormat="1" ht="30" customHeight="1" x14ac:dyDescent="0.3">
      <c r="D246" s="156"/>
      <c r="E246" s="156"/>
      <c r="G246" s="156"/>
      <c r="H246" s="156"/>
    </row>
    <row r="247" spans="4:8" s="159" customFormat="1" ht="30" customHeight="1" x14ac:dyDescent="0.3">
      <c r="D247" s="156"/>
      <c r="E247" s="156"/>
      <c r="G247" s="156"/>
      <c r="H247" s="156"/>
    </row>
    <row r="248" spans="4:8" s="159" customFormat="1" ht="30" customHeight="1" x14ac:dyDescent="0.3">
      <c r="D248" s="156"/>
      <c r="E248" s="156"/>
      <c r="G248" s="156"/>
      <c r="H248" s="156"/>
    </row>
    <row r="249" spans="4:8" s="159" customFormat="1" ht="30" customHeight="1" x14ac:dyDescent="0.3">
      <c r="D249" s="156"/>
      <c r="E249" s="156"/>
      <c r="G249" s="156"/>
      <c r="H249" s="156"/>
    </row>
    <row r="250" spans="4:8" s="159" customFormat="1" ht="30" customHeight="1" x14ac:dyDescent="0.3">
      <c r="D250" s="156"/>
      <c r="E250" s="156"/>
      <c r="G250" s="156"/>
      <c r="H250" s="156"/>
    </row>
    <row r="251" spans="4:8" s="159" customFormat="1" ht="30" customHeight="1" x14ac:dyDescent="0.3">
      <c r="D251" s="156"/>
      <c r="E251" s="156"/>
      <c r="G251" s="156"/>
      <c r="H251" s="156"/>
    </row>
    <row r="252" spans="4:8" s="159" customFormat="1" ht="30" customHeight="1" x14ac:dyDescent="0.3">
      <c r="D252" s="156"/>
      <c r="E252" s="156"/>
      <c r="G252" s="156"/>
      <c r="H252" s="156"/>
    </row>
    <row r="253" spans="4:8" s="159" customFormat="1" ht="30" customHeight="1" x14ac:dyDescent="0.3">
      <c r="D253" s="156"/>
      <c r="E253" s="156"/>
      <c r="G253" s="156"/>
      <c r="H253" s="156"/>
    </row>
    <row r="254" spans="4:8" s="159" customFormat="1" ht="30" customHeight="1" x14ac:dyDescent="0.3">
      <c r="D254" s="156"/>
      <c r="E254" s="156"/>
      <c r="G254" s="156"/>
      <c r="H254" s="156"/>
    </row>
    <row r="255" spans="4:8" s="159" customFormat="1" ht="30" customHeight="1" x14ac:dyDescent="0.3">
      <c r="D255" s="156"/>
      <c r="E255" s="156"/>
      <c r="G255" s="156"/>
      <c r="H255" s="156"/>
    </row>
    <row r="256" spans="4:8" s="159" customFormat="1" ht="30" customHeight="1" x14ac:dyDescent="0.3">
      <c r="D256" s="156"/>
      <c r="E256" s="156"/>
      <c r="G256" s="156"/>
      <c r="H256" s="156"/>
    </row>
    <row r="257" spans="4:8" s="159" customFormat="1" ht="30" customHeight="1" x14ac:dyDescent="0.3">
      <c r="D257" s="156"/>
      <c r="E257" s="156"/>
      <c r="G257" s="156"/>
      <c r="H257" s="156"/>
    </row>
    <row r="258" spans="4:8" s="159" customFormat="1" ht="30" customHeight="1" x14ac:dyDescent="0.3">
      <c r="D258" s="156"/>
      <c r="E258" s="156"/>
      <c r="G258" s="156"/>
      <c r="H258" s="156"/>
    </row>
    <row r="259" spans="4:8" s="159" customFormat="1" ht="30" customHeight="1" x14ac:dyDescent="0.3">
      <c r="D259" s="156"/>
      <c r="E259" s="156"/>
      <c r="G259" s="156"/>
      <c r="H259" s="156"/>
    </row>
    <row r="260" spans="4:8" s="159" customFormat="1" ht="30" customHeight="1" x14ac:dyDescent="0.3">
      <c r="D260" s="156"/>
      <c r="E260" s="156"/>
      <c r="G260" s="156"/>
      <c r="H260" s="156"/>
    </row>
    <row r="261" spans="4:8" s="159" customFormat="1" ht="30" customHeight="1" x14ac:dyDescent="0.3">
      <c r="D261" s="156"/>
      <c r="E261" s="156"/>
      <c r="G261" s="156"/>
      <c r="H261" s="156"/>
    </row>
    <row r="262" spans="4:8" s="159" customFormat="1" ht="30" customHeight="1" x14ac:dyDescent="0.3">
      <c r="D262" s="156"/>
      <c r="E262" s="156"/>
      <c r="G262" s="156"/>
      <c r="H262" s="156"/>
    </row>
    <row r="263" spans="4:8" s="159" customFormat="1" ht="30" customHeight="1" x14ac:dyDescent="0.3">
      <c r="D263" s="156"/>
      <c r="E263" s="156"/>
      <c r="G263" s="156"/>
      <c r="H263" s="156"/>
    </row>
    <row r="264" spans="4:8" s="159" customFormat="1" ht="30" customHeight="1" x14ac:dyDescent="0.3">
      <c r="D264" s="156"/>
      <c r="E264" s="156"/>
      <c r="G264" s="156"/>
      <c r="H264" s="156"/>
    </row>
    <row r="265" spans="4:8" s="159" customFormat="1" ht="30" customHeight="1" x14ac:dyDescent="0.3">
      <c r="D265" s="156"/>
      <c r="E265" s="156"/>
      <c r="G265" s="156"/>
      <c r="H265" s="156"/>
    </row>
    <row r="266" spans="4:8" s="159" customFormat="1" ht="30" customHeight="1" x14ac:dyDescent="0.3">
      <c r="D266" s="156"/>
      <c r="E266" s="156"/>
      <c r="G266" s="156"/>
      <c r="H266" s="156"/>
    </row>
    <row r="267" spans="4:8" s="159" customFormat="1" ht="30" customHeight="1" x14ac:dyDescent="0.3">
      <c r="D267" s="156"/>
      <c r="E267" s="156"/>
      <c r="G267" s="156"/>
      <c r="H267" s="156"/>
    </row>
    <row r="268" spans="4:8" s="159" customFormat="1" ht="30" customHeight="1" x14ac:dyDescent="0.3">
      <c r="D268" s="156"/>
      <c r="E268" s="156"/>
      <c r="G268" s="156"/>
      <c r="H268" s="156"/>
    </row>
    <row r="269" spans="4:8" s="159" customFormat="1" ht="30" customHeight="1" x14ac:dyDescent="0.3">
      <c r="D269" s="156"/>
      <c r="E269" s="156"/>
      <c r="G269" s="156"/>
      <c r="H269" s="156"/>
    </row>
    <row r="270" spans="4:8" s="159" customFormat="1" ht="30" customHeight="1" x14ac:dyDescent="0.3">
      <c r="D270" s="156"/>
      <c r="E270" s="156"/>
      <c r="G270" s="156"/>
      <c r="H270" s="156"/>
    </row>
    <row r="271" spans="4:8" s="159" customFormat="1" ht="30" customHeight="1" x14ac:dyDescent="0.3">
      <c r="D271" s="156"/>
      <c r="E271" s="156"/>
      <c r="G271" s="156"/>
      <c r="H271" s="156"/>
    </row>
    <row r="272" spans="4:8" s="159" customFormat="1" ht="30" customHeight="1" x14ac:dyDescent="0.3">
      <c r="D272" s="156"/>
      <c r="E272" s="156"/>
      <c r="G272" s="156"/>
      <c r="H272" s="156"/>
    </row>
    <row r="273" spans="4:8" s="159" customFormat="1" ht="30" customHeight="1" x14ac:dyDescent="0.3">
      <c r="D273" s="156"/>
      <c r="E273" s="156"/>
      <c r="G273" s="156"/>
      <c r="H273" s="156"/>
    </row>
    <row r="274" spans="4:8" s="159" customFormat="1" ht="30" customHeight="1" x14ac:dyDescent="0.3">
      <c r="D274" s="156"/>
      <c r="E274" s="156"/>
      <c r="G274" s="156"/>
      <c r="H274" s="156"/>
    </row>
    <row r="275" spans="4:8" s="159" customFormat="1" ht="30" customHeight="1" x14ac:dyDescent="0.3">
      <c r="D275" s="156"/>
      <c r="E275" s="156"/>
      <c r="G275" s="156"/>
      <c r="H275" s="156"/>
    </row>
    <row r="276" spans="4:8" s="159" customFormat="1" ht="30" customHeight="1" x14ac:dyDescent="0.3">
      <c r="D276" s="156"/>
      <c r="E276" s="156"/>
      <c r="G276" s="156"/>
      <c r="H276" s="156"/>
    </row>
    <row r="277" spans="4:8" s="159" customFormat="1" ht="30" customHeight="1" x14ac:dyDescent="0.3">
      <c r="D277" s="156"/>
      <c r="E277" s="156"/>
      <c r="G277" s="156"/>
      <c r="H277" s="156"/>
    </row>
    <row r="278" spans="4:8" s="159" customFormat="1" ht="30" customHeight="1" x14ac:dyDescent="0.3">
      <c r="D278" s="156"/>
      <c r="E278" s="156"/>
      <c r="G278" s="156"/>
      <c r="H278" s="156"/>
    </row>
    <row r="279" spans="4:8" s="159" customFormat="1" ht="30" customHeight="1" x14ac:dyDescent="0.3">
      <c r="D279" s="156"/>
      <c r="E279" s="156"/>
      <c r="G279" s="156"/>
      <c r="H279" s="156"/>
    </row>
    <row r="280" spans="4:8" s="159" customFormat="1" ht="30" customHeight="1" x14ac:dyDescent="0.3">
      <c r="D280" s="156"/>
      <c r="E280" s="156"/>
      <c r="G280" s="156"/>
      <c r="H280" s="156"/>
    </row>
    <row r="281" spans="4:8" s="159" customFormat="1" ht="30" customHeight="1" x14ac:dyDescent="0.3">
      <c r="D281" s="156"/>
      <c r="E281" s="156"/>
      <c r="G281" s="156"/>
      <c r="H281" s="156"/>
    </row>
    <row r="282" spans="4:8" s="159" customFormat="1" ht="30" customHeight="1" x14ac:dyDescent="0.3">
      <c r="D282" s="156"/>
      <c r="E282" s="156"/>
      <c r="G282" s="156"/>
      <c r="H282" s="156"/>
    </row>
    <row r="283" spans="4:8" s="159" customFormat="1" ht="30" customHeight="1" x14ac:dyDescent="0.3">
      <c r="D283" s="156"/>
      <c r="E283" s="156"/>
      <c r="G283" s="156"/>
      <c r="H283" s="156"/>
    </row>
    <row r="284" spans="4:8" s="159" customFormat="1" ht="30" customHeight="1" x14ac:dyDescent="0.3">
      <c r="D284" s="156"/>
      <c r="E284" s="156"/>
      <c r="G284" s="156"/>
      <c r="H284" s="156"/>
    </row>
    <row r="285" spans="4:8" s="159" customFormat="1" ht="30" customHeight="1" x14ac:dyDescent="0.3">
      <c r="D285" s="156"/>
      <c r="E285" s="156"/>
      <c r="G285" s="156"/>
      <c r="H285" s="156"/>
    </row>
    <row r="286" spans="4:8" s="159" customFormat="1" ht="30" customHeight="1" x14ac:dyDescent="0.3">
      <c r="D286" s="156"/>
      <c r="E286" s="156"/>
      <c r="G286" s="156"/>
      <c r="H286" s="156"/>
    </row>
    <row r="287" spans="4:8" s="159" customFormat="1" ht="30" customHeight="1" x14ac:dyDescent="0.3">
      <c r="D287" s="156"/>
      <c r="E287" s="156"/>
      <c r="G287" s="156"/>
      <c r="H287" s="156"/>
    </row>
    <row r="288" spans="4:8" s="159" customFormat="1" ht="30" customHeight="1" x14ac:dyDescent="0.3">
      <c r="D288" s="156"/>
      <c r="E288" s="156"/>
      <c r="G288" s="156"/>
      <c r="H288" s="156"/>
    </row>
    <row r="289" spans="4:8" s="159" customFormat="1" ht="30" customHeight="1" x14ac:dyDescent="0.3">
      <c r="D289" s="156"/>
      <c r="E289" s="156"/>
      <c r="G289" s="156"/>
      <c r="H289" s="156"/>
    </row>
    <row r="290" spans="4:8" s="159" customFormat="1" ht="30" customHeight="1" x14ac:dyDescent="0.3">
      <c r="D290" s="156"/>
      <c r="E290" s="156"/>
      <c r="G290" s="156"/>
      <c r="H290" s="156"/>
    </row>
    <row r="291" spans="4:8" s="159" customFormat="1" ht="30" customHeight="1" x14ac:dyDescent="0.3">
      <c r="D291" s="156"/>
      <c r="E291" s="156"/>
      <c r="G291" s="156"/>
      <c r="H291" s="156"/>
    </row>
    <row r="292" spans="4:8" s="159" customFormat="1" ht="30" customHeight="1" x14ac:dyDescent="0.3">
      <c r="D292" s="156"/>
      <c r="E292" s="156"/>
      <c r="G292" s="156"/>
      <c r="H292" s="156"/>
    </row>
    <row r="293" spans="4:8" s="159" customFormat="1" ht="30" customHeight="1" x14ac:dyDescent="0.3">
      <c r="D293" s="156"/>
      <c r="E293" s="156"/>
      <c r="G293" s="156"/>
      <c r="H293" s="156"/>
    </row>
    <row r="294" spans="4:8" s="159" customFormat="1" ht="30" customHeight="1" x14ac:dyDescent="0.3">
      <c r="D294" s="156"/>
      <c r="E294" s="156"/>
      <c r="G294" s="156"/>
      <c r="H294" s="156"/>
    </row>
    <row r="295" spans="4:8" s="159" customFormat="1" ht="30" customHeight="1" x14ac:dyDescent="0.3">
      <c r="D295" s="156"/>
      <c r="E295" s="156"/>
      <c r="G295" s="156"/>
      <c r="H295" s="156"/>
    </row>
    <row r="296" spans="4:8" s="159" customFormat="1" ht="30" customHeight="1" x14ac:dyDescent="0.3">
      <c r="D296" s="156"/>
      <c r="E296" s="156"/>
      <c r="G296" s="156"/>
      <c r="H296" s="156"/>
    </row>
    <row r="297" spans="4:8" s="159" customFormat="1" ht="30" customHeight="1" x14ac:dyDescent="0.3">
      <c r="D297" s="156"/>
      <c r="E297" s="156"/>
      <c r="G297" s="156"/>
      <c r="H297" s="156"/>
    </row>
    <row r="298" spans="4:8" s="159" customFormat="1" ht="30" customHeight="1" x14ac:dyDescent="0.3">
      <c r="D298" s="156"/>
      <c r="E298" s="156"/>
      <c r="G298" s="156"/>
      <c r="H298" s="156"/>
    </row>
    <row r="299" spans="4:8" s="159" customFormat="1" ht="30" customHeight="1" x14ac:dyDescent="0.3">
      <c r="D299" s="156"/>
      <c r="E299" s="156"/>
      <c r="G299" s="156"/>
      <c r="H299" s="156"/>
    </row>
    <row r="300" spans="4:8" s="159" customFormat="1" ht="30" customHeight="1" x14ac:dyDescent="0.3">
      <c r="D300" s="156"/>
      <c r="E300" s="156"/>
      <c r="G300" s="156"/>
      <c r="H300" s="156"/>
    </row>
    <row r="301" spans="4:8" s="159" customFormat="1" ht="30" customHeight="1" x14ac:dyDescent="0.3">
      <c r="D301" s="156"/>
      <c r="E301" s="156"/>
      <c r="G301" s="156"/>
      <c r="H301" s="156"/>
    </row>
    <row r="302" spans="4:8" s="159" customFormat="1" ht="30" customHeight="1" x14ac:dyDescent="0.3">
      <c r="D302" s="156"/>
      <c r="E302" s="156"/>
      <c r="G302" s="156"/>
      <c r="H302" s="156"/>
    </row>
    <row r="303" spans="4:8" s="159" customFormat="1" ht="30" customHeight="1" x14ac:dyDescent="0.3">
      <c r="D303" s="156"/>
      <c r="E303" s="156"/>
      <c r="G303" s="156"/>
      <c r="H303" s="156"/>
    </row>
    <row r="304" spans="4:8" s="159" customFormat="1" ht="30" customHeight="1" x14ac:dyDescent="0.3">
      <c r="D304" s="156"/>
      <c r="E304" s="156"/>
      <c r="G304" s="156"/>
      <c r="H304" s="156"/>
    </row>
    <row r="305" spans="4:8" s="159" customFormat="1" ht="30" customHeight="1" x14ac:dyDescent="0.3">
      <c r="D305" s="156"/>
      <c r="E305" s="156"/>
      <c r="G305" s="156"/>
      <c r="H305" s="156"/>
    </row>
    <row r="306" spans="4:8" s="159" customFormat="1" ht="30" customHeight="1" x14ac:dyDescent="0.3">
      <c r="D306" s="156"/>
      <c r="E306" s="156"/>
      <c r="G306" s="156"/>
      <c r="H306" s="156"/>
    </row>
    <row r="307" spans="4:8" s="159" customFormat="1" ht="30" customHeight="1" x14ac:dyDescent="0.3">
      <c r="D307" s="156"/>
      <c r="E307" s="156"/>
      <c r="G307" s="156"/>
      <c r="H307" s="156"/>
    </row>
    <row r="308" spans="4:8" s="159" customFormat="1" ht="30" customHeight="1" x14ac:dyDescent="0.3">
      <c r="D308" s="156"/>
      <c r="E308" s="156"/>
      <c r="G308" s="156"/>
      <c r="H308" s="156"/>
    </row>
  </sheetData>
  <mergeCells count="18">
    <mergeCell ref="S51:V51"/>
    <mergeCell ref="S68:V68"/>
    <mergeCell ref="S81:V81"/>
    <mergeCell ref="P48:Q48"/>
    <mergeCell ref="P54:Q54"/>
    <mergeCell ref="P60:Q60"/>
    <mergeCell ref="P66:Q66"/>
    <mergeCell ref="P72:Q72"/>
    <mergeCell ref="X6:Z6"/>
    <mergeCell ref="AC6:AE6"/>
    <mergeCell ref="AH6:AJ6"/>
    <mergeCell ref="AM6:AO6"/>
    <mergeCell ref="AR6:AT6"/>
    <mergeCell ref="S34:V34"/>
    <mergeCell ref="N6:N7"/>
    <mergeCell ref="O6:O7"/>
    <mergeCell ref="P6:P7"/>
    <mergeCell ref="S17:V17"/>
  </mergeCell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Ran_ge!$C$6:$C$10</xm:f>
          </x14:formula1>
          <xm:sqref>D4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BY359"/>
  <sheetViews>
    <sheetView showGridLines="0" zoomScale="90" zoomScaleNormal="90" zoomScalePageLayoutView="80" workbookViewId="0">
      <pane ySplit="2" topLeftCell="A32" activePane="bottomLeft" state="frozen"/>
      <selection activeCell="D24" sqref="D24"/>
      <selection pane="bottomLeft"/>
    </sheetView>
  </sheetViews>
  <sheetFormatPr defaultColWidth="11" defaultRowHeight="14.4" x14ac:dyDescent="0.3"/>
  <cols>
    <col min="1" max="1" width="2.09765625" style="7" customWidth="1"/>
    <col min="2" max="2" width="1.3984375" style="7" customWidth="1"/>
    <col min="3" max="3" width="27.09765625" style="11" customWidth="1"/>
    <col min="4" max="4" width="31.09765625" style="7" customWidth="1"/>
    <col min="5" max="5" width="35.59765625" style="7" customWidth="1"/>
    <col min="6" max="6" width="35.59765625" style="11" customWidth="1"/>
    <col min="7" max="7" width="25.59765625" style="7" customWidth="1"/>
    <col min="8" max="8" width="18.3984375" style="7" customWidth="1"/>
    <col min="9" max="9" width="25.09765625" style="7" customWidth="1"/>
    <col min="10" max="10" width="17.5" style="16" customWidth="1"/>
    <col min="11" max="13" width="10.69921875" style="16" customWidth="1"/>
    <col min="14" max="14" width="11.69921875" style="16" customWidth="1"/>
    <col min="15" max="19" width="10.69921875" style="16" customWidth="1"/>
    <col min="20" max="20" width="12" style="16" customWidth="1"/>
    <col min="21" max="77" width="11" style="16"/>
    <col min="78" max="16384" width="11" style="7"/>
  </cols>
  <sheetData>
    <row r="1" spans="3:77" s="2" customFormat="1" ht="39" customHeight="1" x14ac:dyDescent="0.3">
      <c r="C1" s="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row>
    <row r="2" spans="3:77" s="5" customFormat="1" ht="30" customHeight="1" x14ac:dyDescent="0.3">
      <c r="C2" s="9"/>
      <c r="D2" s="4"/>
      <c r="E2" s="4"/>
      <c r="F2" s="4"/>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row>
    <row r="3" spans="3:77" ht="15" customHeight="1" x14ac:dyDescent="0.3">
      <c r="C3" s="10"/>
      <c r="D3" s="6"/>
      <c r="E3" s="6"/>
      <c r="F3" s="6"/>
    </row>
    <row r="4" spans="3:77" ht="46.2" x14ac:dyDescent="0.3">
      <c r="C4" s="60" t="s">
        <v>116</v>
      </c>
      <c r="D4" s="6"/>
      <c r="E4" s="6"/>
      <c r="F4" s="6"/>
    </row>
    <row r="5" spans="3:77" ht="61.2" x14ac:dyDescent="1.1000000000000001">
      <c r="C5" s="61" t="s">
        <v>658</v>
      </c>
      <c r="D5" s="6"/>
      <c r="E5" s="6"/>
      <c r="F5" s="6"/>
    </row>
    <row r="6" spans="3:77" ht="15.6" x14ac:dyDescent="0.3">
      <c r="C6"/>
      <c r="D6" s="6"/>
      <c r="E6" s="6"/>
      <c r="F6" s="6"/>
    </row>
    <row r="7" spans="3:77" ht="46.2" x14ac:dyDescent="0.3">
      <c r="C7" s="107" t="s">
        <v>479</v>
      </c>
      <c r="D7" s="6"/>
      <c r="E7" s="6"/>
      <c r="F7" s="6"/>
    </row>
    <row r="8" spans="3:77" ht="46.2" x14ac:dyDescent="0.3">
      <c r="C8" s="107" t="s">
        <v>127</v>
      </c>
      <c r="D8" s="6"/>
      <c r="E8" s="6"/>
      <c r="F8" s="6"/>
    </row>
    <row r="9" spans="3:77" ht="46.2" x14ac:dyDescent="0.3">
      <c r="C9" s="62" t="s">
        <v>117</v>
      </c>
      <c r="D9" s="6"/>
      <c r="E9" s="6"/>
      <c r="F9" s="6"/>
    </row>
    <row r="10" spans="3:77" ht="46.2" x14ac:dyDescent="0.3">
      <c r="C10" s="107" t="s">
        <v>128</v>
      </c>
      <c r="D10" s="6"/>
      <c r="E10" s="6"/>
      <c r="F10" s="6"/>
    </row>
    <row r="11" spans="3:77" ht="15.6" x14ac:dyDescent="0.3">
      <c r="C11"/>
      <c r="D11" s="6"/>
      <c r="E11" s="6"/>
      <c r="F11" s="6"/>
    </row>
    <row r="12" spans="3:77" ht="36.6" x14ac:dyDescent="0.3">
      <c r="C12" s="108" t="s">
        <v>480</v>
      </c>
      <c r="D12" s="65"/>
      <c r="E12" s="65"/>
      <c r="F12" s="65"/>
      <c r="G12" s="66"/>
      <c r="H12" s="66"/>
    </row>
    <row r="13" spans="3:77" ht="6" customHeight="1" thickBot="1" x14ac:dyDescent="0.35">
      <c r="C13" s="64"/>
      <c r="D13" s="6"/>
      <c r="E13" s="6"/>
      <c r="F13" s="6"/>
    </row>
    <row r="14" spans="3:77" ht="42" customHeight="1" thickTop="1" thickBot="1" x14ac:dyDescent="0.35">
      <c r="C14" s="1" t="s">
        <v>68</v>
      </c>
      <c r="D14" s="21" t="s">
        <v>129</v>
      </c>
      <c r="E14" s="21" t="s">
        <v>130</v>
      </c>
      <c r="F14" s="21" t="s">
        <v>105</v>
      </c>
      <c r="G14" s="21" t="s">
        <v>131</v>
      </c>
      <c r="H14" s="100" t="s">
        <v>59</v>
      </c>
    </row>
    <row r="15" spans="3:77" ht="30" customHeight="1" thickTop="1" x14ac:dyDescent="0.3">
      <c r="C15" s="26" t="str">
        <f>Ran_ge!C6</f>
        <v>Estrategia</v>
      </c>
      <c r="D15" s="29">
        <f>Ran_ge!D6</f>
        <v>0</v>
      </c>
      <c r="E15" s="29">
        <f>Ran_ge!E6</f>
        <v>0</v>
      </c>
      <c r="F15" s="29">
        <f>Ran_ge!F6</f>
        <v>1</v>
      </c>
      <c r="G15" s="29">
        <f>Ran_ge!I6</f>
        <v>-0.14687499999999998</v>
      </c>
      <c r="H15" s="101">
        <f>Ran_ge!G6</f>
        <v>0.828125</v>
      </c>
    </row>
    <row r="16" spans="3:77" ht="30" customHeight="1" x14ac:dyDescent="0.3">
      <c r="C16" s="26" t="str">
        <f>Ran_ge!C7</f>
        <v>Finanzas</v>
      </c>
      <c r="D16" s="29">
        <f>Ran_ge!D7</f>
        <v>0</v>
      </c>
      <c r="E16" s="29">
        <f>Ran_ge!E7</f>
        <v>0</v>
      </c>
      <c r="F16" s="29">
        <f>Ran_ge!F7</f>
        <v>1</v>
      </c>
      <c r="G16" s="29">
        <f>Ran_ge!I7</f>
        <v>-0.71</v>
      </c>
      <c r="H16" s="101">
        <f>Ran_ge!G7</f>
        <v>0</v>
      </c>
    </row>
    <row r="17" spans="3:8" ht="30" customHeight="1" x14ac:dyDescent="0.3">
      <c r="C17" s="26" t="str">
        <f>Ran_ge!C8</f>
        <v>Mercadeo</v>
      </c>
      <c r="D17" s="29">
        <f>Ran_ge!D8</f>
        <v>0</v>
      </c>
      <c r="E17" s="29">
        <f>Ran_ge!E8</f>
        <v>0</v>
      </c>
      <c r="F17" s="29">
        <f>Ran_ge!F8</f>
        <v>0</v>
      </c>
      <c r="G17" s="29">
        <f>Ran_ge!I8</f>
        <v>-0.82750000000000001</v>
      </c>
      <c r="H17" s="101">
        <f>Ran_ge!G8</f>
        <v>0</v>
      </c>
    </row>
    <row r="18" spans="3:8" ht="30" customHeight="1" x14ac:dyDescent="0.3">
      <c r="C18" s="26" t="str">
        <f>Ran_ge!C9</f>
        <v>Operaciones</v>
      </c>
      <c r="D18" s="29">
        <f>Ran_ge!D9</f>
        <v>0</v>
      </c>
      <c r="E18" s="29">
        <f>Ran_ge!E9</f>
        <v>0</v>
      </c>
      <c r="F18" s="29">
        <f>Ran_ge!F9</f>
        <v>1</v>
      </c>
      <c r="G18" s="29">
        <f>Ran_ge!I9</f>
        <v>-0.6</v>
      </c>
      <c r="H18" s="101">
        <f>Ran_ge!G9</f>
        <v>0</v>
      </c>
    </row>
    <row r="19" spans="3:8" ht="30" customHeight="1" x14ac:dyDescent="0.3">
      <c r="C19" s="26" t="str">
        <f>Ran_ge!C10</f>
        <v>Gestión de Personas (GP)</v>
      </c>
      <c r="D19" s="29">
        <f>Ran_ge!D10</f>
        <v>0</v>
      </c>
      <c r="E19" s="29">
        <f>Ran_ge!E10</f>
        <v>0</v>
      </c>
      <c r="F19" s="29">
        <f>Ran_ge!F10</f>
        <v>1</v>
      </c>
      <c r="G19" s="29">
        <f>Ran_ge!I10</f>
        <v>-0.27916666666666667</v>
      </c>
      <c r="H19" s="101">
        <f>Ran_ge!G10</f>
        <v>0.6875</v>
      </c>
    </row>
    <row r="20" spans="3:8" ht="30" customHeight="1" x14ac:dyDescent="0.3">
      <c r="C20" s="64"/>
      <c r="D20" s="6"/>
      <c r="E20" s="6"/>
      <c r="F20" s="6"/>
    </row>
    <row r="21" spans="3:8" ht="36.6" x14ac:dyDescent="0.3">
      <c r="C21" s="108" t="s">
        <v>132</v>
      </c>
      <c r="D21" s="65"/>
      <c r="E21" s="65"/>
      <c r="F21" s="65"/>
      <c r="G21" s="66"/>
      <c r="H21" s="66"/>
    </row>
    <row r="22" spans="3:8" ht="6" customHeight="1" thickBot="1" x14ac:dyDescent="0.35">
      <c r="C22" s="64"/>
      <c r="D22" s="6"/>
      <c r="E22" s="6"/>
      <c r="F22" s="6"/>
    </row>
    <row r="23" spans="3:8" ht="41.25" customHeight="1" thickTop="1" thickBot="1" x14ac:dyDescent="0.35">
      <c r="C23" s="96" t="s">
        <v>78</v>
      </c>
      <c r="D23" s="96" t="s">
        <v>79</v>
      </c>
      <c r="E23" s="286" t="s">
        <v>483</v>
      </c>
      <c r="F23" s="265"/>
      <c r="G23" s="97" t="s">
        <v>80</v>
      </c>
      <c r="H23" s="96" t="s">
        <v>81</v>
      </c>
    </row>
    <row r="24" spans="3:8" ht="107.25" customHeight="1" thickTop="1" x14ac:dyDescent="0.3">
      <c r="C24" s="67" t="str">
        <f>Ran_ge!C14</f>
        <v>¿Cómo es elaborado el plan de desarrollo de los empleados?</v>
      </c>
      <c r="D24" s="67" t="str">
        <f>Ran_ge!D14</f>
        <v>Gestión de Personas (GP) - Entrenamiento y desarrollo</v>
      </c>
      <c r="E24" s="287" t="str">
        <f>Ran_ge!E14</f>
        <v>¡Felicitaciones! ¡Usted ya tiene el nivel máximo en esa cuestión!</v>
      </c>
      <c r="F24" s="288"/>
      <c r="G24" s="67" t="str">
        <f>Ran_ge!H14</f>
        <v>Importante</v>
      </c>
      <c r="H24" s="67">
        <f>Ran_ge!I14</f>
        <v>1</v>
      </c>
    </row>
    <row r="25" spans="3:8" ht="106.5" customHeight="1" x14ac:dyDescent="0.3">
      <c r="C25" s="67" t="str">
        <f>Ran_ge!C15</f>
        <v>¿Qué tipo de empleado contrata la empresa?</v>
      </c>
      <c r="D25" s="67" t="str">
        <f>Ran_ge!D15</f>
        <v>Gestión de Personas (GP) - Reclutamiento y selección</v>
      </c>
      <c r="E25" s="284" t="str">
        <f>Ran_ge!E15</f>
        <v>¡Felicitaciones! ¡Usted ya tiene el nivel máximo en esa cuestión!</v>
      </c>
      <c r="F25" s="285"/>
      <c r="G25" s="67" t="str">
        <f>Ran_ge!H15</f>
        <v>Importante</v>
      </c>
      <c r="H25" s="67">
        <f>Ran_ge!I15</f>
        <v>1</v>
      </c>
    </row>
    <row r="26" spans="3:8" ht="107.25" customHeight="1" x14ac:dyDescent="0.3">
      <c r="C26" s="67" t="str">
        <f>Ran_ge!C16</f>
        <v>¿Hay barreras de entrada en el segmento de negocio?</v>
      </c>
      <c r="D26" s="67" t="str">
        <f>Ran_ge!D16</f>
        <v>Estrategia - Análisis Ambiental</v>
      </c>
      <c r="E26" s="284" t="str">
        <f>Ran_ge!E16</f>
        <v>¡Felicitaciones! ¡Usted ya tiene el nivel máximo en esa cuestión!</v>
      </c>
      <c r="F26" s="285"/>
      <c r="G26" s="67" t="str">
        <f>Ran_ge!H16</f>
        <v>Importante</v>
      </c>
      <c r="H26" s="67">
        <f>Ran_ge!I16</f>
        <v>1</v>
      </c>
    </row>
    <row r="27" spans="3:8" ht="107.25" customHeight="1" x14ac:dyDescent="0.3">
      <c r="C27" s="67" t="str">
        <f>Ran_ge!C17</f>
        <v>¿La empresa tiene una buena relación con los clientes?</v>
      </c>
      <c r="D27" s="67" t="str">
        <f>Ran_ge!D17</f>
        <v>Estrategia - Análisis Ambiental</v>
      </c>
      <c r="E27" s="284" t="str">
        <f>Ran_ge!E17</f>
        <v>¡Felicitaciones! ¡Usted ya tiene el nivel máximo en esa cuestión!</v>
      </c>
      <c r="F27" s="285"/>
      <c r="G27" s="67" t="str">
        <f>Ran_ge!H17</f>
        <v>Importante</v>
      </c>
      <c r="H27" s="67">
        <f>Ran_ge!I17</f>
        <v>1</v>
      </c>
    </row>
    <row r="28" spans="3:8" ht="107.25" customHeight="1" x14ac:dyDescent="0.3">
      <c r="C28" s="67" t="str">
        <f>Ran_ge!C18</f>
        <v>¿La empresa es eficiente en su gestión de proveedores?</v>
      </c>
      <c r="D28" s="67" t="str">
        <f>Ran_ge!D18</f>
        <v>Estrategia - Análisis Ambiental</v>
      </c>
      <c r="E28" s="289" t="str">
        <f>Ran_ge!E18</f>
        <v>¡Felicitaciones! ¡Usted ya tiene el nivel máximo en esa cuestión!</v>
      </c>
      <c r="F28" s="290"/>
      <c r="G28" s="67" t="str">
        <f>Ran_ge!H18</f>
        <v>Importante</v>
      </c>
      <c r="H28" s="67">
        <f>Ran_ge!I18</f>
        <v>1</v>
      </c>
    </row>
    <row r="29" spans="3:8" ht="30" customHeight="1" x14ac:dyDescent="0.3">
      <c r="C29" s="64"/>
      <c r="D29" s="6"/>
      <c r="E29" s="6"/>
      <c r="F29" s="6"/>
    </row>
    <row r="30" spans="3:8" ht="36.6" x14ac:dyDescent="0.3">
      <c r="C30" s="63" t="s">
        <v>118</v>
      </c>
      <c r="D30" s="65"/>
      <c r="E30" s="65"/>
      <c r="F30" s="65"/>
      <c r="G30" s="66"/>
      <c r="H30" s="66"/>
    </row>
    <row r="31" spans="3:8" ht="6" customHeight="1" thickBot="1" x14ac:dyDescent="0.35">
      <c r="C31" s="64"/>
      <c r="D31" s="6"/>
      <c r="E31" s="6"/>
      <c r="F31" s="6"/>
    </row>
    <row r="32" spans="3:8" ht="41.25" customHeight="1" thickTop="1" thickBot="1" x14ac:dyDescent="0.35">
      <c r="C32" s="98" t="s">
        <v>78</v>
      </c>
      <c r="D32" s="98" t="s">
        <v>79</v>
      </c>
      <c r="E32" s="291" t="s">
        <v>483</v>
      </c>
      <c r="F32" s="261"/>
      <c r="G32" s="99" t="s">
        <v>80</v>
      </c>
      <c r="H32" s="98" t="s">
        <v>81</v>
      </c>
    </row>
    <row r="33" spans="2:77" ht="107.25" customHeight="1" thickTop="1" x14ac:dyDescent="0.3">
      <c r="C33" s="67" t="str">
        <f>Ran_ge!C22</f>
        <v>¿Cómo es la medición de los resultados de las acciones de comunicación de la empresa?</v>
      </c>
      <c r="D33" s="67" t="str">
        <f>Ran_ge!D22</f>
        <v>Mercadeo - Planificación de Marketing</v>
      </c>
      <c r="E33" s="287" t="e">
        <f>Ran_ge!E22</f>
        <v>#N/A</v>
      </c>
      <c r="F33" s="292"/>
      <c r="G33" s="67" t="str">
        <f>Ran_ge!H22</f>
        <v>Muy importante</v>
      </c>
      <c r="H33" s="67">
        <f>Ran_ge!I22</f>
        <v>0</v>
      </c>
    </row>
    <row r="34" spans="2:77" ht="107.25" customHeight="1" x14ac:dyDescent="0.3">
      <c r="C34" s="67" t="str">
        <f>Ran_ge!C23</f>
        <v>¿La empresa invierte en medios fuera de línea?</v>
      </c>
      <c r="D34" s="67" t="str">
        <f>Ran_ge!D23</f>
        <v>Mercadeo - Medios fuera de línea</v>
      </c>
      <c r="E34" s="284" t="e">
        <f>Ran_ge!E23</f>
        <v>#N/A</v>
      </c>
      <c r="F34" s="285"/>
      <c r="G34" s="67" t="str">
        <f>Ran_ge!H23</f>
        <v>Muy importante</v>
      </c>
      <c r="H34" s="67">
        <f>Ran_ge!I23</f>
        <v>0</v>
      </c>
    </row>
    <row r="35" spans="2:77" ht="107.25" customHeight="1" x14ac:dyDescent="0.3">
      <c r="C35" s="67" t="str">
        <f>Ran_ge!C24</f>
        <v>¿La empresa sabe cuáles son los perfiles de sus  clientes?</v>
      </c>
      <c r="D35" s="67" t="str">
        <f>Ran_ge!D24</f>
        <v>Mercadeo - Relación con los Clientes</v>
      </c>
      <c r="E35" s="284" t="e">
        <f>Ran_ge!E24</f>
        <v>#N/A</v>
      </c>
      <c r="F35" s="285"/>
      <c r="G35" s="67" t="str">
        <f>Ran_ge!H24</f>
        <v>Muy importante</v>
      </c>
      <c r="H35" s="67">
        <f>Ran_ge!I24</f>
        <v>0</v>
      </c>
    </row>
    <row r="36" spans="2:77" ht="107.25" customHeight="1" x14ac:dyDescent="0.3">
      <c r="C36" s="67" t="str">
        <f>Ran_ge!C25</f>
        <v>¿La empresa gerencia sus compras?</v>
      </c>
      <c r="D36" s="67" t="str">
        <f>Ran_ge!D25</f>
        <v>Operaciones - Procesos</v>
      </c>
      <c r="E36" s="284" t="e">
        <f>Ran_ge!E25</f>
        <v>#N/A</v>
      </c>
      <c r="F36" s="285"/>
      <c r="G36" s="67" t="str">
        <f>Ran_ge!H25</f>
        <v>Muy importante</v>
      </c>
      <c r="H36" s="67">
        <f>Ran_ge!I25</f>
        <v>0</v>
      </c>
    </row>
    <row r="37" spans="2:77" ht="107.25" customHeight="1" x14ac:dyDescent="0.3">
      <c r="C37" s="67" t="str">
        <f>Ran_ge!C26</f>
        <v>¿La empresa posee políticas para la selección y relación de sus proveedores?</v>
      </c>
      <c r="D37" s="67" t="str">
        <f>Ran_ge!D26</f>
        <v>Operaciones - Logística</v>
      </c>
      <c r="E37" s="284" t="e">
        <f>Ran_ge!E26</f>
        <v>#N/A</v>
      </c>
      <c r="F37" s="285"/>
      <c r="G37" s="67" t="str">
        <f>Ran_ge!H26</f>
        <v>Muy importante</v>
      </c>
      <c r="H37" s="67">
        <f>Ran_ge!I26</f>
        <v>0</v>
      </c>
    </row>
    <row r="38" spans="2:77" ht="30" customHeight="1" x14ac:dyDescent="0.3">
      <c r="C38" s="10"/>
      <c r="D38" s="6"/>
      <c r="E38" s="6"/>
      <c r="F38" s="6"/>
    </row>
    <row r="39" spans="2:77" ht="36.6" x14ac:dyDescent="0.3">
      <c r="C39" s="63" t="s">
        <v>119</v>
      </c>
      <c r="D39" s="65"/>
      <c r="E39" s="65"/>
      <c r="F39" s="65"/>
      <c r="G39" s="66"/>
      <c r="H39" s="66"/>
    </row>
    <row r="40" spans="2:77" ht="6" customHeight="1" thickBot="1" x14ac:dyDescent="0.35">
      <c r="C40" s="10"/>
      <c r="D40" s="6"/>
      <c r="E40" s="6"/>
      <c r="F40" s="6"/>
    </row>
    <row r="41" spans="2:77" ht="54.75" customHeight="1" thickTop="1" thickBot="1" x14ac:dyDescent="0.35">
      <c r="B41" s="16">
        <f>IF(AVERAGE(Ran_ge!G6:G10)&lt;=0.2,1,IF(AVERAGE(Ran_ge!G6:G10)&lt;=0.4,2,IF(AVERAGE(Ran_ge!G6:G10)&lt;=0.6,3,IF(AVERAGE(Ran_ge!G6:G10)&lt;=0.8,4,5))))</f>
        <v>2</v>
      </c>
      <c r="C41" s="103" t="str">
        <f>"Maturidade Nível "&amp;B41</f>
        <v>Maturidade Nível 2</v>
      </c>
      <c r="D41" s="56" t="str">
        <f>IF(SUM(Ran_ge!G6:G10)=0,"=(",IF(AVERAGE(Ran_ge!G6:G10)&lt;=0.4,"=(",IF(AVERAGE(Ran_ge!G6:G10)&lt;=0.6,"!","=)")))</f>
        <v>=(</v>
      </c>
      <c r="E41" s="59"/>
      <c r="F41" s="55"/>
      <c r="G41" s="54"/>
      <c r="H41" s="54"/>
      <c r="I41" s="54"/>
    </row>
    <row r="42" spans="2:77" ht="37.5" customHeight="1" thickTop="1" x14ac:dyDescent="0.3">
      <c r="B42" s="77" t="s">
        <v>93</v>
      </c>
      <c r="C42" s="276" t="str">
        <f>IF(B41=1,B43,IF(B41=2,B44,IF(B41=3,B45,IF(B41=4,B46,B47))))</f>
        <v>No existen procesos formales de gestión, pero algunas áreas de gestión ya tienen rutinas para generar los resultados esperados.</v>
      </c>
      <c r="D42" s="277"/>
      <c r="E42" s="57"/>
      <c r="F42" s="55"/>
      <c r="G42" s="55"/>
      <c r="H42" s="55"/>
      <c r="I42" s="55"/>
    </row>
    <row r="43" spans="2:77" ht="28.5" customHeight="1" x14ac:dyDescent="0.3">
      <c r="B43" s="77" t="s">
        <v>94</v>
      </c>
      <c r="C43" s="278"/>
      <c r="D43" s="279"/>
      <c r="E43" s="58"/>
    </row>
    <row r="44" spans="2:77" s="11" customFormat="1" ht="37.5" customHeight="1" x14ac:dyDescent="0.3">
      <c r="B44" s="77" t="s">
        <v>95</v>
      </c>
      <c r="C44" s="280"/>
      <c r="D44" s="281"/>
      <c r="E44" s="58"/>
      <c r="G44" s="7"/>
      <c r="H44" s="7"/>
      <c r="J44" s="10"/>
      <c r="K44" s="10"/>
      <c r="L44" s="10"/>
      <c r="M44" s="10"/>
      <c r="N44" s="282" t="s">
        <v>99</v>
      </c>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row>
    <row r="45" spans="2:77" s="11" customFormat="1" ht="9.75" customHeight="1" x14ac:dyDescent="0.3">
      <c r="B45" s="77" t="s">
        <v>96</v>
      </c>
      <c r="D45" s="7"/>
      <c r="E45" s="7"/>
      <c r="G45" s="7"/>
      <c r="H45" s="7"/>
      <c r="J45" s="10"/>
      <c r="K45" s="10"/>
      <c r="L45" s="10"/>
      <c r="M45" s="10"/>
      <c r="N45" s="282"/>
      <c r="O45" s="10"/>
      <c r="P45" s="10"/>
      <c r="Q45" s="10"/>
      <c r="R45" s="10"/>
      <c r="S45" s="10"/>
      <c r="T45" s="78"/>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row>
    <row r="46" spans="2:77" s="11" customFormat="1" ht="30" customHeight="1" x14ac:dyDescent="0.3">
      <c r="B46" s="77" t="s">
        <v>97</v>
      </c>
      <c r="C46" s="104" t="s">
        <v>211</v>
      </c>
      <c r="D46" s="104"/>
      <c r="E46" s="105" t="s">
        <v>61</v>
      </c>
      <c r="F46" s="106" t="s">
        <v>657</v>
      </c>
      <c r="J46" s="10"/>
      <c r="K46" s="10"/>
      <c r="L46" s="10"/>
      <c r="M46" s="78" t="s">
        <v>100</v>
      </c>
      <c r="N46" s="282"/>
      <c r="O46" s="10"/>
      <c r="P46" s="78" t="s">
        <v>100</v>
      </c>
      <c r="Q46" s="78" t="s">
        <v>81</v>
      </c>
      <c r="R46" s="78" t="s">
        <v>102</v>
      </c>
      <c r="S46" s="10"/>
      <c r="T46" s="78" t="s">
        <v>103</v>
      </c>
      <c r="U46" s="78"/>
      <c r="V46" s="283" t="s">
        <v>104</v>
      </c>
      <c r="W46" s="283"/>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row>
    <row r="47" spans="2:77" s="11" customFormat="1" ht="30" customHeight="1" x14ac:dyDescent="0.3">
      <c r="B47" s="77" t="s">
        <v>98</v>
      </c>
      <c r="D47" s="7"/>
      <c r="E47" s="7"/>
      <c r="G47" s="7"/>
      <c r="H47" s="7"/>
      <c r="J47" s="10"/>
      <c r="K47" s="10"/>
      <c r="L47" s="10"/>
      <c r="M47" s="78" t="s">
        <v>3</v>
      </c>
      <c r="N47" s="79">
        <f>SUM(Ava_1!$K$5:$K$20)/64</f>
        <v>0.75</v>
      </c>
      <c r="O47" s="10"/>
      <c r="P47" s="78" t="s">
        <v>3</v>
      </c>
      <c r="Q47" s="79">
        <f>SUM(Ava_1!$J$5:$J$20)/64</f>
        <v>0.828125</v>
      </c>
      <c r="R47" s="79">
        <f>SUM(Ava_exp!F6:F9)/4</f>
        <v>0.97499999999999998</v>
      </c>
      <c r="S47" s="10"/>
      <c r="T47" s="78" t="str">
        <f>IF(Q47&lt;N47,"Abaixo","Ok")</f>
        <v>Ok</v>
      </c>
      <c r="U47" s="79"/>
      <c r="V47" s="80">
        <f>Ran_ge!I6</f>
        <v>-0.14687499999999998</v>
      </c>
      <c r="W47" s="78" t="s">
        <v>3</v>
      </c>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row>
    <row r="48" spans="2:77" s="11" customFormat="1" ht="30" customHeight="1" x14ac:dyDescent="0.3">
      <c r="D48" s="7"/>
      <c r="E48" s="7"/>
      <c r="G48" s="7"/>
      <c r="H48" s="7"/>
      <c r="J48" s="10"/>
      <c r="K48" s="10"/>
      <c r="L48" s="10"/>
      <c r="M48" s="78" t="s">
        <v>11</v>
      </c>
      <c r="N48" s="79">
        <f>SUM(Ava_2!$K$5:$K$20)/64</f>
        <v>0.75</v>
      </c>
      <c r="O48" s="10"/>
      <c r="P48" s="78" t="s">
        <v>11</v>
      </c>
      <c r="Q48" s="79">
        <f>SUM(Ava_2!$J$5:$J$20)/64</f>
        <v>0</v>
      </c>
      <c r="R48" s="79">
        <f>SUM(Ava_exp!F11:F14)/4</f>
        <v>0.71</v>
      </c>
      <c r="S48" s="10"/>
      <c r="T48" s="78" t="str">
        <f t="shared" ref="T48:T51" si="0">IF(Q48&lt;N48,"Abaixo","Ok")</f>
        <v>Abaixo</v>
      </c>
      <c r="U48" s="79"/>
      <c r="V48" s="80">
        <f>Ran_ge!I7</f>
        <v>-0.71</v>
      </c>
      <c r="W48" s="78" t="s">
        <v>11</v>
      </c>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row>
    <row r="49" spans="4:77" s="11" customFormat="1" ht="30" customHeight="1" x14ac:dyDescent="0.3">
      <c r="D49" s="7"/>
      <c r="E49" s="7"/>
      <c r="G49" s="7"/>
      <c r="H49" s="7"/>
      <c r="J49" s="10"/>
      <c r="K49" s="10"/>
      <c r="L49" s="10"/>
      <c r="M49" s="78" t="s">
        <v>19</v>
      </c>
      <c r="N49" s="79">
        <f>SUM(Ava_3!$K$5:$K$20)/64</f>
        <v>0.625</v>
      </c>
      <c r="O49" s="10"/>
      <c r="P49" s="78" t="s">
        <v>19</v>
      </c>
      <c r="Q49" s="79">
        <f>SUM(Ava_3!$J$5:$J$20)/64</f>
        <v>0</v>
      </c>
      <c r="R49" s="79">
        <f>SUM(Ava_exp!F16:F19)/4</f>
        <v>0.82750000000000001</v>
      </c>
      <c r="S49" s="10"/>
      <c r="T49" s="78" t="str">
        <f t="shared" si="0"/>
        <v>Abaixo</v>
      </c>
      <c r="U49" s="79"/>
      <c r="V49" s="80">
        <f>Ran_ge!I8</f>
        <v>-0.82750000000000001</v>
      </c>
      <c r="W49" s="78" t="s">
        <v>19</v>
      </c>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row>
    <row r="50" spans="4:77" s="11" customFormat="1" ht="30" customHeight="1" x14ac:dyDescent="0.3">
      <c r="D50" s="7"/>
      <c r="E50" s="7"/>
      <c r="G50" s="7"/>
      <c r="H50" s="7"/>
      <c r="J50" s="10"/>
      <c r="K50" s="10"/>
      <c r="L50" s="10"/>
      <c r="M50" s="78" t="s">
        <v>37</v>
      </c>
      <c r="N50" s="79">
        <f>SUM(Ava_4!$K$5:$K$16)/48</f>
        <v>0.625</v>
      </c>
      <c r="O50" s="10"/>
      <c r="P50" s="78" t="s">
        <v>37</v>
      </c>
      <c r="Q50" s="79">
        <f>SUM(Ava_4!$J$5:$J$16)/48</f>
        <v>0</v>
      </c>
      <c r="R50" s="79">
        <f>SUM(Ava_exp!F21:F23)/3</f>
        <v>0.6</v>
      </c>
      <c r="S50" s="10"/>
      <c r="T50" s="78" t="str">
        <f t="shared" si="0"/>
        <v>Abaixo</v>
      </c>
      <c r="U50" s="79"/>
      <c r="V50" s="80">
        <f>Ran_ge!I9</f>
        <v>-0.6</v>
      </c>
      <c r="W50" s="78" t="s">
        <v>37</v>
      </c>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row>
    <row r="51" spans="4:77" s="11" customFormat="1" ht="30" customHeight="1" x14ac:dyDescent="0.3">
      <c r="D51" s="7"/>
      <c r="E51" s="7"/>
      <c r="G51" s="7"/>
      <c r="H51" s="7"/>
      <c r="J51" s="10"/>
      <c r="K51" s="10"/>
      <c r="L51" s="10"/>
      <c r="M51" s="78" t="s">
        <v>101</v>
      </c>
      <c r="N51" s="79">
        <f>SUM(Ava_5!$K$5:$K$16)/48</f>
        <v>0.75</v>
      </c>
      <c r="O51" s="10"/>
      <c r="P51" s="78" t="s">
        <v>101</v>
      </c>
      <c r="Q51" s="79">
        <f>SUM(Ava_5!$J$5:$J$16)/48</f>
        <v>0.6875</v>
      </c>
      <c r="R51" s="79">
        <f>SUM(Ava_exp!F25:F27)/3</f>
        <v>0.96666666666666667</v>
      </c>
      <c r="S51" s="10"/>
      <c r="T51" s="78" t="str">
        <f t="shared" si="0"/>
        <v>Abaixo</v>
      </c>
      <c r="U51" s="79"/>
      <c r="V51" s="80">
        <f>Ran_ge!I10</f>
        <v>-0.27916666666666667</v>
      </c>
      <c r="W51" s="78" t="s">
        <v>101</v>
      </c>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row>
    <row r="52" spans="4:77" s="11" customFormat="1" ht="30" customHeight="1" x14ac:dyDescent="0.3">
      <c r="D52" s="7"/>
      <c r="E52" s="7"/>
      <c r="G52" s="7"/>
      <c r="H52" s="7"/>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row>
    <row r="53" spans="4:77" s="11" customFormat="1" ht="9.75" customHeight="1" x14ac:dyDescent="0.3">
      <c r="D53" s="7"/>
      <c r="E53" s="7"/>
      <c r="G53" s="7"/>
      <c r="H53" s="7"/>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row>
    <row r="54" spans="4:77" s="11" customFormat="1" ht="30" customHeight="1" x14ac:dyDescent="0.3">
      <c r="D54" s="7"/>
      <c r="E54" s="7"/>
      <c r="G54" s="7"/>
      <c r="H54" s="7"/>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row>
    <row r="55" spans="4:77" s="11" customFormat="1" ht="30" customHeight="1" x14ac:dyDescent="0.3">
      <c r="D55" s="7"/>
      <c r="E55" s="7"/>
      <c r="G55" s="7"/>
      <c r="H55" s="7"/>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row>
    <row r="56" spans="4:77" s="11" customFormat="1" ht="30" customHeight="1" x14ac:dyDescent="0.3">
      <c r="D56" s="7"/>
      <c r="E56" s="7"/>
      <c r="G56" s="7"/>
      <c r="H56" s="7"/>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row>
    <row r="57" spans="4:77" s="11" customFormat="1" ht="30" customHeight="1" x14ac:dyDescent="0.3">
      <c r="D57" s="7"/>
      <c r="E57" s="7"/>
      <c r="G57" s="7"/>
      <c r="H57" s="7"/>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row>
    <row r="58" spans="4:77" s="11" customFormat="1" ht="30" customHeight="1" x14ac:dyDescent="0.3">
      <c r="D58" s="7"/>
      <c r="E58" s="7"/>
      <c r="G58" s="7"/>
      <c r="H58" s="7"/>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row>
    <row r="59" spans="4:77" s="11" customFormat="1" ht="30" customHeight="1" x14ac:dyDescent="0.3">
      <c r="D59" s="7"/>
      <c r="E59" s="7"/>
      <c r="G59" s="7"/>
      <c r="H59" s="7"/>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row>
    <row r="60" spans="4:77" s="11" customFormat="1" ht="30" customHeight="1" x14ac:dyDescent="0.3">
      <c r="D60" s="7"/>
      <c r="E60" s="7"/>
      <c r="G60" s="7"/>
      <c r="H60" s="7"/>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row>
    <row r="61" spans="4:77" s="11" customFormat="1" ht="30" customHeight="1" x14ac:dyDescent="0.3">
      <c r="D61" s="7"/>
      <c r="E61" s="7"/>
      <c r="G61" s="7"/>
      <c r="H61" s="7"/>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row>
    <row r="62" spans="4:77" s="11" customFormat="1" ht="30" customHeight="1" x14ac:dyDescent="0.3">
      <c r="D62" s="7"/>
      <c r="E62" s="7"/>
      <c r="G62" s="7"/>
      <c r="H62" s="7"/>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row>
    <row r="63" spans="4:77" s="11" customFormat="1" ht="30" customHeight="1" x14ac:dyDescent="0.3">
      <c r="D63" s="7"/>
      <c r="E63" s="7"/>
      <c r="G63" s="7"/>
      <c r="H63" s="7"/>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row>
    <row r="64" spans="4:77" s="11" customFormat="1" ht="30" customHeight="1" x14ac:dyDescent="0.3">
      <c r="D64" s="7"/>
      <c r="E64" s="7"/>
      <c r="G64" s="7"/>
      <c r="H64" s="7"/>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row>
    <row r="65" spans="4:77" s="11" customFormat="1" ht="30" customHeight="1" x14ac:dyDescent="0.3">
      <c r="D65" s="7"/>
      <c r="E65" s="7"/>
      <c r="G65" s="7"/>
      <c r="H65" s="7"/>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row>
    <row r="66" spans="4:77" s="11" customFormat="1" ht="30" customHeight="1" x14ac:dyDescent="0.3">
      <c r="D66" s="7"/>
      <c r="E66" s="7"/>
      <c r="G66" s="7"/>
      <c r="H66" s="7"/>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row>
    <row r="67" spans="4:77" s="11" customFormat="1" ht="30" customHeight="1" x14ac:dyDescent="0.3">
      <c r="D67" s="7"/>
      <c r="E67" s="7"/>
      <c r="G67" s="7"/>
      <c r="H67" s="7"/>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row>
    <row r="68" spans="4:77" s="11" customFormat="1" ht="30" customHeight="1" x14ac:dyDescent="0.3">
      <c r="D68" s="7"/>
      <c r="E68" s="7"/>
      <c r="G68" s="7"/>
      <c r="H68" s="7"/>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row>
    <row r="69" spans="4:77" s="11" customFormat="1" ht="30" customHeight="1" x14ac:dyDescent="0.3">
      <c r="D69" s="7"/>
      <c r="E69" s="7"/>
      <c r="G69" s="7"/>
      <c r="H69" s="7"/>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row>
    <row r="70" spans="4:77" s="11" customFormat="1" ht="30" customHeight="1" x14ac:dyDescent="0.3">
      <c r="D70" s="7"/>
      <c r="E70" s="7"/>
      <c r="G70" s="7"/>
      <c r="H70" s="7"/>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row>
    <row r="71" spans="4:77" s="11" customFormat="1" ht="30" customHeight="1" x14ac:dyDescent="0.3">
      <c r="D71" s="7"/>
      <c r="E71" s="7"/>
      <c r="G71" s="7"/>
      <c r="H71" s="7"/>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row>
    <row r="72" spans="4:77" s="11" customFormat="1" ht="30" customHeight="1" x14ac:dyDescent="0.3">
      <c r="D72" s="7"/>
      <c r="E72" s="7"/>
      <c r="G72" s="7"/>
      <c r="H72" s="7"/>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row>
    <row r="73" spans="4:77" s="11" customFormat="1" ht="30" customHeight="1" x14ac:dyDescent="0.3">
      <c r="D73" s="7"/>
      <c r="E73" s="7"/>
      <c r="G73" s="7"/>
      <c r="H73" s="7"/>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row>
    <row r="74" spans="4:77" s="11" customFormat="1" ht="30" customHeight="1" x14ac:dyDescent="0.3">
      <c r="D74" s="7"/>
      <c r="E74" s="7"/>
      <c r="G74" s="7"/>
      <c r="H74" s="7"/>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row>
    <row r="75" spans="4:77" s="11" customFormat="1" ht="30" customHeight="1" x14ac:dyDescent="0.3">
      <c r="D75" s="7"/>
      <c r="E75" s="7"/>
      <c r="G75" s="7"/>
      <c r="H75" s="7"/>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row>
    <row r="76" spans="4:77" s="11" customFormat="1" ht="30" customHeight="1" x14ac:dyDescent="0.3">
      <c r="D76" s="7"/>
      <c r="E76" s="7"/>
      <c r="G76" s="7"/>
      <c r="H76" s="7"/>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row>
    <row r="77" spans="4:77" s="11" customFormat="1" ht="30" customHeight="1" x14ac:dyDescent="0.3">
      <c r="D77" s="7"/>
      <c r="E77" s="7"/>
      <c r="G77" s="7"/>
      <c r="H77" s="7"/>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row>
    <row r="78" spans="4:77" s="11" customFormat="1" ht="30" customHeight="1" x14ac:dyDescent="0.3">
      <c r="D78" s="7"/>
      <c r="E78" s="7"/>
      <c r="G78" s="7"/>
      <c r="H78" s="7"/>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row>
    <row r="79" spans="4:77" s="11" customFormat="1" ht="30" customHeight="1" x14ac:dyDescent="0.3">
      <c r="D79" s="7"/>
      <c r="E79" s="7"/>
      <c r="G79" s="7"/>
      <c r="H79" s="7"/>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row>
    <row r="80" spans="4:77" s="11" customFormat="1" ht="30" customHeight="1" x14ac:dyDescent="0.3">
      <c r="D80" s="7"/>
      <c r="E80" s="7"/>
      <c r="G80" s="7"/>
      <c r="H80" s="7"/>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row>
    <row r="81" spans="4:77" s="11" customFormat="1" ht="30" customHeight="1" x14ac:dyDescent="0.3">
      <c r="D81" s="7"/>
      <c r="E81" s="7"/>
      <c r="G81" s="7"/>
      <c r="H81" s="7"/>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row>
    <row r="82" spans="4:77" s="11" customFormat="1" ht="30" customHeight="1" x14ac:dyDescent="0.3">
      <c r="D82" s="7"/>
      <c r="E82" s="7"/>
      <c r="G82" s="7"/>
      <c r="H82" s="7"/>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row>
    <row r="83" spans="4:77" s="11" customFormat="1" ht="30" customHeight="1" x14ac:dyDescent="0.3">
      <c r="D83" s="7"/>
      <c r="E83" s="7"/>
      <c r="G83" s="7"/>
      <c r="H83" s="7"/>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row>
    <row r="84" spans="4:77" s="11" customFormat="1" ht="30" customHeight="1" x14ac:dyDescent="0.3">
      <c r="D84" s="7"/>
      <c r="E84" s="7"/>
      <c r="G84" s="7"/>
      <c r="H84" s="7"/>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row>
    <row r="85" spans="4:77" s="11" customFormat="1" ht="30" customHeight="1" x14ac:dyDescent="0.3">
      <c r="D85" s="7"/>
      <c r="E85" s="7"/>
      <c r="G85" s="7"/>
      <c r="H85" s="7"/>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row>
    <row r="86" spans="4:77" s="11" customFormat="1" ht="30" customHeight="1" x14ac:dyDescent="0.3">
      <c r="D86" s="7"/>
      <c r="E86" s="7"/>
      <c r="G86" s="7"/>
      <c r="H86" s="7"/>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row>
    <row r="87" spans="4:77" s="11" customFormat="1" ht="30" customHeight="1" x14ac:dyDescent="0.3">
      <c r="D87" s="7"/>
      <c r="E87" s="7"/>
      <c r="G87" s="7"/>
      <c r="H87" s="7"/>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row>
    <row r="88" spans="4:77" s="11" customFormat="1" ht="30" customHeight="1" x14ac:dyDescent="0.3">
      <c r="D88" s="7"/>
      <c r="E88" s="7"/>
      <c r="G88" s="7"/>
      <c r="H88" s="7"/>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row>
    <row r="89" spans="4:77" s="11" customFormat="1" ht="30" customHeight="1" x14ac:dyDescent="0.3">
      <c r="D89" s="7"/>
      <c r="E89" s="7"/>
      <c r="G89" s="7"/>
      <c r="H89" s="7"/>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row>
    <row r="90" spans="4:77" s="11" customFormat="1" ht="30" customHeight="1" x14ac:dyDescent="0.3">
      <c r="D90" s="7"/>
      <c r="E90" s="7"/>
      <c r="G90" s="7"/>
      <c r="H90" s="7"/>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row>
    <row r="91" spans="4:77" s="11" customFormat="1" ht="30" customHeight="1" x14ac:dyDescent="0.3">
      <c r="D91" s="7"/>
      <c r="E91" s="7"/>
      <c r="G91" s="7"/>
      <c r="H91" s="7"/>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row>
    <row r="92" spans="4:77" s="11" customFormat="1" ht="30" customHeight="1" x14ac:dyDescent="0.3">
      <c r="D92" s="7"/>
      <c r="E92" s="7"/>
      <c r="G92" s="7"/>
      <c r="H92" s="7"/>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row>
    <row r="93" spans="4:77" s="11" customFormat="1" ht="30" customHeight="1" x14ac:dyDescent="0.3">
      <c r="D93" s="7"/>
      <c r="E93" s="7"/>
      <c r="G93" s="7"/>
      <c r="H93" s="7"/>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row>
    <row r="94" spans="4:77" s="11" customFormat="1" ht="30" customHeight="1" x14ac:dyDescent="0.3">
      <c r="D94" s="7"/>
      <c r="E94" s="7"/>
      <c r="G94" s="7"/>
      <c r="H94" s="7"/>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row>
    <row r="95" spans="4:77" s="11" customFormat="1" ht="30" customHeight="1" x14ac:dyDescent="0.3">
      <c r="D95" s="7"/>
      <c r="E95" s="7"/>
      <c r="G95" s="7"/>
      <c r="H95" s="7"/>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row>
    <row r="96" spans="4:77" s="11" customFormat="1" ht="30" customHeight="1" x14ac:dyDescent="0.3">
      <c r="D96" s="7"/>
      <c r="E96" s="7"/>
      <c r="G96" s="7"/>
      <c r="H96" s="7"/>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row>
    <row r="97" spans="4:77" s="11" customFormat="1" ht="30" customHeight="1" x14ac:dyDescent="0.3">
      <c r="D97" s="7"/>
      <c r="E97" s="7"/>
      <c r="G97" s="7"/>
      <c r="H97" s="7"/>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row>
    <row r="98" spans="4:77" s="11" customFormat="1" ht="30" customHeight="1" x14ac:dyDescent="0.3">
      <c r="D98" s="7"/>
      <c r="E98" s="7"/>
      <c r="G98" s="7"/>
      <c r="H98" s="7"/>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row>
    <row r="99" spans="4:77" s="11" customFormat="1" ht="30" customHeight="1" x14ac:dyDescent="0.3">
      <c r="D99" s="7"/>
      <c r="E99" s="7"/>
      <c r="G99" s="7"/>
      <c r="H99" s="7"/>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row>
    <row r="100" spans="4:77" s="11" customFormat="1" ht="30" customHeight="1" x14ac:dyDescent="0.3">
      <c r="D100" s="7"/>
      <c r="E100" s="7"/>
      <c r="G100" s="7"/>
      <c r="H100" s="7"/>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row>
    <row r="101" spans="4:77" s="11" customFormat="1" ht="30" customHeight="1" x14ac:dyDescent="0.3">
      <c r="D101" s="7"/>
      <c r="E101" s="7"/>
      <c r="G101" s="7"/>
      <c r="H101" s="7"/>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row>
    <row r="102" spans="4:77" s="11" customFormat="1" ht="30" customHeight="1" x14ac:dyDescent="0.3">
      <c r="D102" s="7"/>
      <c r="E102" s="7"/>
      <c r="G102" s="7"/>
      <c r="H102" s="7"/>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row>
    <row r="103" spans="4:77" s="11" customFormat="1" ht="30" customHeight="1" x14ac:dyDescent="0.3">
      <c r="D103" s="7"/>
      <c r="E103" s="7"/>
      <c r="G103" s="7"/>
      <c r="H103" s="7"/>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row>
    <row r="104" spans="4:77" s="11" customFormat="1" ht="30" customHeight="1" x14ac:dyDescent="0.3">
      <c r="D104" s="7"/>
      <c r="E104" s="7"/>
      <c r="G104" s="7"/>
      <c r="H104" s="7"/>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row>
    <row r="105" spans="4:77" s="11" customFormat="1" ht="30" customHeight="1" x14ac:dyDescent="0.3">
      <c r="D105" s="7"/>
      <c r="E105" s="7"/>
      <c r="G105" s="7"/>
      <c r="H105" s="7"/>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row>
    <row r="106" spans="4:77" s="11" customFormat="1" ht="30" customHeight="1" x14ac:dyDescent="0.3">
      <c r="D106" s="7"/>
      <c r="E106" s="7"/>
      <c r="G106" s="7"/>
      <c r="H106" s="7"/>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row>
    <row r="107" spans="4:77" s="11" customFormat="1" ht="30" customHeight="1" x14ac:dyDescent="0.3">
      <c r="D107" s="7"/>
      <c r="E107" s="7"/>
      <c r="G107" s="7"/>
      <c r="H107" s="7"/>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row>
    <row r="108" spans="4:77" s="11" customFormat="1" ht="30" customHeight="1" x14ac:dyDescent="0.3">
      <c r="D108" s="7"/>
      <c r="E108" s="7"/>
      <c r="G108" s="7"/>
      <c r="H108" s="7"/>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row>
    <row r="109" spans="4:77" s="11" customFormat="1" ht="30" customHeight="1" x14ac:dyDescent="0.3">
      <c r="D109" s="7"/>
      <c r="E109" s="7"/>
      <c r="G109" s="7"/>
      <c r="H109" s="7"/>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row>
    <row r="110" spans="4:77" s="11" customFormat="1" ht="30" customHeight="1" x14ac:dyDescent="0.3">
      <c r="D110" s="7"/>
      <c r="E110" s="7"/>
      <c r="G110" s="7"/>
      <c r="H110" s="7"/>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row>
    <row r="111" spans="4:77" s="11" customFormat="1" ht="30" customHeight="1" x14ac:dyDescent="0.3">
      <c r="D111" s="7"/>
      <c r="E111" s="7"/>
      <c r="G111" s="7"/>
      <c r="H111" s="7"/>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row>
    <row r="112" spans="4:77" s="11" customFormat="1" ht="30" customHeight="1" x14ac:dyDescent="0.3">
      <c r="D112" s="7"/>
      <c r="E112" s="7"/>
      <c r="G112" s="7"/>
      <c r="H112" s="7"/>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row>
    <row r="113" spans="4:77" s="11" customFormat="1" ht="30" customHeight="1" x14ac:dyDescent="0.3">
      <c r="D113" s="7"/>
      <c r="E113" s="7"/>
      <c r="G113" s="7"/>
      <c r="H113" s="7"/>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row>
    <row r="114" spans="4:77" s="11" customFormat="1" ht="30" customHeight="1" x14ac:dyDescent="0.3">
      <c r="D114" s="7"/>
      <c r="E114" s="7"/>
      <c r="G114" s="7"/>
      <c r="H114" s="7"/>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row>
    <row r="115" spans="4:77" s="11" customFormat="1" ht="30" customHeight="1" x14ac:dyDescent="0.3">
      <c r="D115" s="7"/>
      <c r="E115" s="7"/>
      <c r="G115" s="7"/>
      <c r="H115" s="7"/>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row>
    <row r="116" spans="4:77" s="11" customFormat="1" ht="30" customHeight="1" x14ac:dyDescent="0.3">
      <c r="D116" s="7"/>
      <c r="E116" s="7"/>
      <c r="G116" s="7"/>
      <c r="H116" s="7"/>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row>
    <row r="117" spans="4:77" s="11" customFormat="1" ht="30" customHeight="1" x14ac:dyDescent="0.3">
      <c r="D117" s="7"/>
      <c r="E117" s="7"/>
      <c r="G117" s="7"/>
      <c r="H117" s="7"/>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row>
    <row r="118" spans="4:77" s="11" customFormat="1" ht="30" customHeight="1" x14ac:dyDescent="0.3">
      <c r="D118" s="7"/>
      <c r="E118" s="7"/>
      <c r="G118" s="7"/>
      <c r="H118" s="7"/>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row>
    <row r="119" spans="4:77" s="11" customFormat="1" ht="30" customHeight="1" x14ac:dyDescent="0.3">
      <c r="D119" s="7"/>
      <c r="E119" s="7"/>
      <c r="G119" s="7"/>
      <c r="H119" s="7"/>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row>
    <row r="120" spans="4:77" s="11" customFormat="1" ht="30" customHeight="1" x14ac:dyDescent="0.3">
      <c r="D120" s="7"/>
      <c r="E120" s="7"/>
      <c r="G120" s="7"/>
      <c r="H120" s="7"/>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row>
    <row r="121" spans="4:77" s="11" customFormat="1" ht="30" customHeight="1" x14ac:dyDescent="0.3">
      <c r="D121" s="7"/>
      <c r="E121" s="7"/>
      <c r="G121" s="7"/>
      <c r="H121" s="7"/>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row>
    <row r="122" spans="4:77" s="11" customFormat="1" ht="30" customHeight="1" x14ac:dyDescent="0.3">
      <c r="D122" s="7"/>
      <c r="E122" s="7"/>
      <c r="G122" s="7"/>
      <c r="H122" s="7"/>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row>
    <row r="123" spans="4:77" s="11" customFormat="1" ht="30" customHeight="1" x14ac:dyDescent="0.3">
      <c r="D123" s="7"/>
      <c r="E123" s="7"/>
      <c r="G123" s="7"/>
      <c r="H123" s="7"/>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row>
    <row r="124" spans="4:77" s="11" customFormat="1" ht="30" customHeight="1" x14ac:dyDescent="0.3">
      <c r="D124" s="7"/>
      <c r="E124" s="7"/>
      <c r="G124" s="7"/>
      <c r="H124" s="7"/>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row>
    <row r="125" spans="4:77" s="11" customFormat="1" ht="30" customHeight="1" x14ac:dyDescent="0.3">
      <c r="D125" s="7"/>
      <c r="E125" s="7"/>
      <c r="G125" s="7"/>
      <c r="H125" s="7"/>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row>
    <row r="126" spans="4:77" s="11" customFormat="1" ht="30" customHeight="1" x14ac:dyDescent="0.3">
      <c r="D126" s="7"/>
      <c r="E126" s="7"/>
      <c r="G126" s="7"/>
      <c r="H126" s="7"/>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row>
    <row r="127" spans="4:77" s="11" customFormat="1" ht="30" customHeight="1" x14ac:dyDescent="0.3">
      <c r="D127" s="7"/>
      <c r="E127" s="7"/>
      <c r="G127" s="7"/>
      <c r="H127" s="7"/>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row>
    <row r="128" spans="4:77" s="11" customFormat="1" ht="30" customHeight="1" x14ac:dyDescent="0.3">
      <c r="D128" s="7"/>
      <c r="E128" s="7"/>
      <c r="G128" s="7"/>
      <c r="H128" s="7"/>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row>
    <row r="129" spans="4:77" s="11" customFormat="1" ht="30" customHeight="1" x14ac:dyDescent="0.3">
      <c r="D129" s="7"/>
      <c r="E129" s="7"/>
      <c r="G129" s="7"/>
      <c r="H129" s="7"/>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row>
    <row r="130" spans="4:77" s="11" customFormat="1" ht="30" customHeight="1" x14ac:dyDescent="0.3">
      <c r="D130" s="7"/>
      <c r="E130" s="7"/>
      <c r="G130" s="7"/>
      <c r="H130" s="7"/>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row>
    <row r="131" spans="4:77" s="11" customFormat="1" ht="30" customHeight="1" x14ac:dyDescent="0.3">
      <c r="D131" s="7"/>
      <c r="E131" s="7"/>
      <c r="G131" s="7"/>
      <c r="H131" s="7"/>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row>
    <row r="132" spans="4:77" s="11" customFormat="1" ht="30" customHeight="1" x14ac:dyDescent="0.3">
      <c r="D132" s="7"/>
      <c r="E132" s="7"/>
      <c r="G132" s="7"/>
      <c r="H132" s="7"/>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row>
    <row r="133" spans="4:77" s="11" customFormat="1" ht="30" customHeight="1" x14ac:dyDescent="0.3">
      <c r="D133" s="7"/>
      <c r="E133" s="7"/>
      <c r="G133" s="7"/>
      <c r="H133" s="7"/>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row>
    <row r="134" spans="4:77" s="11" customFormat="1" ht="30" customHeight="1" x14ac:dyDescent="0.3">
      <c r="D134" s="7"/>
      <c r="E134" s="7"/>
      <c r="G134" s="7"/>
      <c r="H134" s="7"/>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row>
    <row r="135" spans="4:77" s="11" customFormat="1" ht="30" customHeight="1" x14ac:dyDescent="0.3">
      <c r="D135" s="7"/>
      <c r="E135" s="7"/>
      <c r="G135" s="7"/>
      <c r="H135" s="7"/>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row>
    <row r="136" spans="4:77" s="11" customFormat="1" ht="30" customHeight="1" x14ac:dyDescent="0.3">
      <c r="D136" s="7"/>
      <c r="E136" s="7"/>
      <c r="G136" s="7"/>
      <c r="H136" s="7"/>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row>
    <row r="137" spans="4:77" s="11" customFormat="1" ht="30" customHeight="1" x14ac:dyDescent="0.3">
      <c r="D137" s="7"/>
      <c r="E137" s="7"/>
      <c r="G137" s="7"/>
      <c r="H137" s="7"/>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row>
    <row r="138" spans="4:77" s="11" customFormat="1" ht="30" customHeight="1" x14ac:dyDescent="0.3">
      <c r="D138" s="7"/>
      <c r="E138" s="7"/>
      <c r="G138" s="7"/>
      <c r="H138" s="7"/>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row>
    <row r="139" spans="4:77" s="11" customFormat="1" ht="30" customHeight="1" x14ac:dyDescent="0.3">
      <c r="D139" s="7"/>
      <c r="E139" s="7"/>
      <c r="G139" s="7"/>
      <c r="H139" s="7"/>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row>
    <row r="140" spans="4:77" s="11" customFormat="1" ht="30" customHeight="1" x14ac:dyDescent="0.3">
      <c r="D140" s="7"/>
      <c r="E140" s="7"/>
      <c r="G140" s="7"/>
      <c r="H140" s="7"/>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row>
    <row r="141" spans="4:77" s="11" customFormat="1" ht="30" customHeight="1" x14ac:dyDescent="0.3">
      <c r="D141" s="7"/>
      <c r="E141" s="7"/>
      <c r="G141" s="7"/>
      <c r="H141" s="7"/>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row>
    <row r="142" spans="4:77" s="11" customFormat="1" ht="30" customHeight="1" x14ac:dyDescent="0.3">
      <c r="D142" s="7"/>
      <c r="E142" s="7"/>
      <c r="G142" s="7"/>
      <c r="H142" s="7"/>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row>
    <row r="143" spans="4:77" s="11" customFormat="1" ht="30" customHeight="1" x14ac:dyDescent="0.3">
      <c r="D143" s="7"/>
      <c r="E143" s="7"/>
      <c r="G143" s="7"/>
      <c r="H143" s="7"/>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row>
    <row r="144" spans="4:77" s="11" customFormat="1" ht="30" customHeight="1" x14ac:dyDescent="0.3">
      <c r="D144" s="7"/>
      <c r="E144" s="7"/>
      <c r="G144" s="7"/>
      <c r="H144" s="7"/>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row>
    <row r="145" spans="4:77" s="11" customFormat="1" ht="30" customHeight="1" x14ac:dyDescent="0.3">
      <c r="D145" s="7"/>
      <c r="E145" s="7"/>
      <c r="G145" s="7"/>
      <c r="H145" s="7"/>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row>
    <row r="146" spans="4:77" s="11" customFormat="1" ht="30" customHeight="1" x14ac:dyDescent="0.3">
      <c r="D146" s="7"/>
      <c r="E146" s="7"/>
      <c r="G146" s="7"/>
      <c r="H146" s="7"/>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row>
    <row r="147" spans="4:77" s="11" customFormat="1" ht="30" customHeight="1" x14ac:dyDescent="0.3">
      <c r="D147" s="7"/>
      <c r="E147" s="7"/>
      <c r="G147" s="7"/>
      <c r="H147" s="7"/>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row>
    <row r="148" spans="4:77" s="11" customFormat="1" ht="30" customHeight="1" x14ac:dyDescent="0.3">
      <c r="D148" s="7"/>
      <c r="E148" s="7"/>
      <c r="G148" s="7"/>
      <c r="H148" s="7"/>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row>
    <row r="149" spans="4:77" s="11" customFormat="1" ht="30" customHeight="1" x14ac:dyDescent="0.3">
      <c r="D149" s="7"/>
      <c r="E149" s="7"/>
      <c r="G149" s="7"/>
      <c r="H149" s="7"/>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row>
    <row r="150" spans="4:77" s="11" customFormat="1" ht="30" customHeight="1" x14ac:dyDescent="0.3">
      <c r="D150" s="7"/>
      <c r="E150" s="7"/>
      <c r="G150" s="7"/>
      <c r="H150" s="7"/>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row>
    <row r="151" spans="4:77" s="11" customFormat="1" ht="30" customHeight="1" x14ac:dyDescent="0.3">
      <c r="D151" s="7"/>
      <c r="E151" s="7"/>
      <c r="G151" s="7"/>
      <c r="H151" s="7"/>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row>
    <row r="152" spans="4:77" s="11" customFormat="1" ht="30" customHeight="1" x14ac:dyDescent="0.3">
      <c r="D152" s="7"/>
      <c r="E152" s="7"/>
      <c r="G152" s="7"/>
      <c r="H152" s="7"/>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row>
    <row r="153" spans="4:77" s="11" customFormat="1" ht="30" customHeight="1" x14ac:dyDescent="0.3">
      <c r="D153" s="7"/>
      <c r="E153" s="7"/>
      <c r="G153" s="7"/>
      <c r="H153" s="7"/>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row>
    <row r="154" spans="4:77" s="11" customFormat="1" ht="30" customHeight="1" x14ac:dyDescent="0.3">
      <c r="D154" s="7"/>
      <c r="E154" s="7"/>
      <c r="G154" s="7"/>
      <c r="H154" s="7"/>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row>
    <row r="155" spans="4:77" s="11" customFormat="1" ht="30" customHeight="1" x14ac:dyDescent="0.3">
      <c r="D155" s="7"/>
      <c r="E155" s="7"/>
      <c r="G155" s="7"/>
      <c r="H155" s="7"/>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row>
    <row r="156" spans="4:77" s="11" customFormat="1" ht="30" customHeight="1" x14ac:dyDescent="0.3">
      <c r="D156" s="7"/>
      <c r="E156" s="7"/>
      <c r="G156" s="7"/>
      <c r="H156" s="7"/>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row>
    <row r="157" spans="4:77" s="11" customFormat="1" ht="30" customHeight="1" x14ac:dyDescent="0.3">
      <c r="D157" s="7"/>
      <c r="E157" s="7"/>
      <c r="G157" s="7"/>
      <c r="H157" s="7"/>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row>
    <row r="158" spans="4:77" s="11" customFormat="1" ht="30" customHeight="1" x14ac:dyDescent="0.3">
      <c r="D158" s="7"/>
      <c r="E158" s="7"/>
      <c r="G158" s="7"/>
      <c r="H158" s="7"/>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row>
    <row r="159" spans="4:77" s="11" customFormat="1" ht="30" customHeight="1" x14ac:dyDescent="0.3">
      <c r="D159" s="7"/>
      <c r="E159" s="7"/>
      <c r="G159" s="7"/>
      <c r="H159" s="7"/>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row>
    <row r="160" spans="4:77" s="11" customFormat="1" ht="30" customHeight="1" x14ac:dyDescent="0.3">
      <c r="D160" s="7"/>
      <c r="E160" s="7"/>
      <c r="G160" s="7"/>
      <c r="H160" s="7"/>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row>
    <row r="161" spans="4:77" s="11" customFormat="1" ht="30" customHeight="1" x14ac:dyDescent="0.3">
      <c r="D161" s="7"/>
      <c r="E161" s="7"/>
      <c r="G161" s="7"/>
      <c r="H161" s="7"/>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row>
    <row r="162" spans="4:77" s="11" customFormat="1" ht="30" customHeight="1" x14ac:dyDescent="0.3">
      <c r="D162" s="7"/>
      <c r="E162" s="7"/>
      <c r="G162" s="7"/>
      <c r="H162" s="7"/>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row>
    <row r="163" spans="4:77" s="11" customFormat="1" ht="30" customHeight="1" x14ac:dyDescent="0.3">
      <c r="D163" s="7"/>
      <c r="E163" s="7"/>
      <c r="G163" s="7"/>
      <c r="H163" s="7"/>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row>
    <row r="164" spans="4:77" s="11" customFormat="1" ht="30" customHeight="1" x14ac:dyDescent="0.3">
      <c r="D164" s="7"/>
      <c r="E164" s="7"/>
      <c r="G164" s="7"/>
      <c r="H164" s="7"/>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row>
    <row r="165" spans="4:77" s="11" customFormat="1" ht="30" customHeight="1" x14ac:dyDescent="0.3">
      <c r="D165" s="7"/>
      <c r="E165" s="7"/>
      <c r="G165" s="7"/>
      <c r="H165" s="7"/>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row>
    <row r="166" spans="4:77" s="11" customFormat="1" ht="30" customHeight="1" x14ac:dyDescent="0.3">
      <c r="D166" s="7"/>
      <c r="E166" s="7"/>
      <c r="G166" s="7"/>
      <c r="H166" s="7"/>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row>
    <row r="167" spans="4:77" s="11" customFormat="1" ht="30" customHeight="1" x14ac:dyDescent="0.3">
      <c r="D167" s="7"/>
      <c r="E167" s="7"/>
      <c r="G167" s="7"/>
      <c r="H167" s="7"/>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row>
    <row r="168" spans="4:77" s="11" customFormat="1" ht="30" customHeight="1" x14ac:dyDescent="0.3">
      <c r="D168" s="7"/>
      <c r="E168" s="7"/>
      <c r="G168" s="7"/>
      <c r="H168" s="7"/>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row>
    <row r="169" spans="4:77" s="11" customFormat="1" ht="30" customHeight="1" x14ac:dyDescent="0.3">
      <c r="D169" s="7"/>
      <c r="E169" s="7"/>
      <c r="G169" s="7"/>
      <c r="H169" s="7"/>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row>
    <row r="170" spans="4:77" s="11" customFormat="1" ht="30" customHeight="1" x14ac:dyDescent="0.3">
      <c r="D170" s="7"/>
      <c r="E170" s="7"/>
      <c r="G170" s="7"/>
      <c r="H170" s="7"/>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row>
    <row r="171" spans="4:77" s="11" customFormat="1" ht="30" customHeight="1" x14ac:dyDescent="0.3">
      <c r="D171" s="7"/>
      <c r="E171" s="7"/>
      <c r="G171" s="7"/>
      <c r="H171" s="7"/>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row>
    <row r="172" spans="4:77" s="11" customFormat="1" ht="30" customHeight="1" x14ac:dyDescent="0.3">
      <c r="D172" s="7"/>
      <c r="E172" s="7"/>
      <c r="G172" s="7"/>
      <c r="H172" s="7"/>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row>
    <row r="173" spans="4:77" s="11" customFormat="1" ht="30" customHeight="1" x14ac:dyDescent="0.3">
      <c r="D173" s="7"/>
      <c r="E173" s="7"/>
      <c r="G173" s="7"/>
      <c r="H173" s="7"/>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row>
    <row r="174" spans="4:77" s="11" customFormat="1" ht="30" customHeight="1" x14ac:dyDescent="0.3">
      <c r="D174" s="7"/>
      <c r="E174" s="7"/>
      <c r="G174" s="7"/>
      <c r="H174" s="7"/>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row>
    <row r="175" spans="4:77" s="11" customFormat="1" ht="30" customHeight="1" x14ac:dyDescent="0.3">
      <c r="D175" s="7"/>
      <c r="E175" s="7"/>
      <c r="G175" s="7"/>
      <c r="H175" s="7"/>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row>
    <row r="176" spans="4:77" s="11" customFormat="1" ht="30" customHeight="1" x14ac:dyDescent="0.3">
      <c r="D176" s="7"/>
      <c r="E176" s="7"/>
      <c r="G176" s="7"/>
      <c r="H176" s="7"/>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row>
    <row r="177" spans="4:77" s="11" customFormat="1" ht="30" customHeight="1" x14ac:dyDescent="0.3">
      <c r="D177" s="7"/>
      <c r="E177" s="7"/>
      <c r="G177" s="7"/>
      <c r="H177" s="7"/>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row>
    <row r="178" spans="4:77" s="11" customFormat="1" ht="30" customHeight="1" x14ac:dyDescent="0.3">
      <c r="D178" s="7"/>
      <c r="E178" s="7"/>
      <c r="G178" s="7"/>
      <c r="H178" s="7"/>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row>
    <row r="179" spans="4:77" s="11" customFormat="1" ht="30" customHeight="1" x14ac:dyDescent="0.3">
      <c r="D179" s="7"/>
      <c r="E179" s="7"/>
      <c r="G179" s="7"/>
      <c r="H179" s="7"/>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row>
    <row r="180" spans="4:77" s="11" customFormat="1" ht="30" customHeight="1" x14ac:dyDescent="0.3">
      <c r="D180" s="7"/>
      <c r="E180" s="7"/>
      <c r="G180" s="7"/>
      <c r="H180" s="7"/>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row>
    <row r="181" spans="4:77" s="11" customFormat="1" ht="30" customHeight="1" x14ac:dyDescent="0.3">
      <c r="D181" s="7"/>
      <c r="E181" s="7"/>
      <c r="G181" s="7"/>
      <c r="H181" s="7"/>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row>
    <row r="182" spans="4:77" s="11" customFormat="1" ht="30" customHeight="1" x14ac:dyDescent="0.3">
      <c r="D182" s="7"/>
      <c r="E182" s="7"/>
      <c r="G182" s="7"/>
      <c r="H182" s="7"/>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row>
    <row r="183" spans="4:77" s="11" customFormat="1" ht="30" customHeight="1" x14ac:dyDescent="0.3">
      <c r="D183" s="7"/>
      <c r="E183" s="7"/>
      <c r="G183" s="7"/>
      <c r="H183" s="7"/>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row>
    <row r="184" spans="4:77" s="11" customFormat="1" ht="30" customHeight="1" x14ac:dyDescent="0.3">
      <c r="D184" s="7"/>
      <c r="E184" s="7"/>
      <c r="G184" s="7"/>
      <c r="H184" s="7"/>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row>
    <row r="185" spans="4:77" s="11" customFormat="1" ht="30" customHeight="1" x14ac:dyDescent="0.3">
      <c r="D185" s="7"/>
      <c r="E185" s="7"/>
      <c r="G185" s="7"/>
      <c r="H185" s="7"/>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row>
    <row r="186" spans="4:77" s="11" customFormat="1" ht="30" customHeight="1" x14ac:dyDescent="0.3">
      <c r="D186" s="7"/>
      <c r="E186" s="7"/>
      <c r="G186" s="7"/>
      <c r="H186" s="7"/>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row>
    <row r="187" spans="4:77" s="11" customFormat="1" ht="30" customHeight="1" x14ac:dyDescent="0.3">
      <c r="D187" s="7"/>
      <c r="E187" s="7"/>
      <c r="G187" s="7"/>
      <c r="H187" s="7"/>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row>
    <row r="188" spans="4:77" s="11" customFormat="1" ht="30" customHeight="1" x14ac:dyDescent="0.3">
      <c r="D188" s="7"/>
      <c r="E188" s="7"/>
      <c r="G188" s="7"/>
      <c r="H188" s="7"/>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row>
    <row r="189" spans="4:77" s="11" customFormat="1" ht="30" customHeight="1" x14ac:dyDescent="0.3">
      <c r="D189" s="7"/>
      <c r="E189" s="7"/>
      <c r="G189" s="7"/>
      <c r="H189" s="7"/>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row>
    <row r="190" spans="4:77" s="11" customFormat="1" ht="30" customHeight="1" x14ac:dyDescent="0.3">
      <c r="D190" s="7"/>
      <c r="E190" s="7"/>
      <c r="G190" s="7"/>
      <c r="H190" s="7"/>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row>
    <row r="191" spans="4:77" s="11" customFormat="1" ht="30" customHeight="1" x14ac:dyDescent="0.3">
      <c r="D191" s="7"/>
      <c r="E191" s="7"/>
      <c r="G191" s="7"/>
      <c r="H191" s="7"/>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row>
    <row r="192" spans="4:77" s="11" customFormat="1" ht="30" customHeight="1" x14ac:dyDescent="0.3">
      <c r="D192" s="7"/>
      <c r="E192" s="7"/>
      <c r="G192" s="7"/>
      <c r="H192" s="7"/>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row>
    <row r="193" spans="4:77" s="11" customFormat="1" ht="30" customHeight="1" x14ac:dyDescent="0.3">
      <c r="D193" s="7"/>
      <c r="E193" s="7"/>
      <c r="G193" s="7"/>
      <c r="H193" s="7"/>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row>
    <row r="194" spans="4:77" s="11" customFormat="1" ht="30" customHeight="1" x14ac:dyDescent="0.3">
      <c r="D194" s="7"/>
      <c r="E194" s="7"/>
      <c r="G194" s="7"/>
      <c r="H194" s="7"/>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row>
    <row r="195" spans="4:77" s="11" customFormat="1" ht="30" customHeight="1" x14ac:dyDescent="0.3">
      <c r="D195" s="7"/>
      <c r="E195" s="7"/>
      <c r="G195" s="7"/>
      <c r="H195" s="7"/>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row>
    <row r="196" spans="4:77" s="11" customFormat="1" ht="30" customHeight="1" x14ac:dyDescent="0.3">
      <c r="D196" s="7"/>
      <c r="E196" s="7"/>
      <c r="G196" s="7"/>
      <c r="H196" s="7"/>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row>
    <row r="197" spans="4:77" s="11" customFormat="1" ht="30" customHeight="1" x14ac:dyDescent="0.3">
      <c r="D197" s="7"/>
      <c r="E197" s="7"/>
      <c r="G197" s="7"/>
      <c r="H197" s="7"/>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row>
    <row r="198" spans="4:77" s="11" customFormat="1" ht="30" customHeight="1" x14ac:dyDescent="0.3">
      <c r="D198" s="7"/>
      <c r="E198" s="7"/>
      <c r="G198" s="7"/>
      <c r="H198" s="7"/>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row>
    <row r="199" spans="4:77" s="11" customFormat="1" ht="30" customHeight="1" x14ac:dyDescent="0.3">
      <c r="D199" s="7"/>
      <c r="E199" s="7"/>
      <c r="G199" s="7"/>
      <c r="H199" s="7"/>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row>
    <row r="200" spans="4:77" s="11" customFormat="1" ht="30" customHeight="1" x14ac:dyDescent="0.3">
      <c r="D200" s="7"/>
      <c r="E200" s="7"/>
      <c r="G200" s="7"/>
      <c r="H200" s="7"/>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row>
    <row r="201" spans="4:77" s="11" customFormat="1" ht="30" customHeight="1" x14ac:dyDescent="0.3">
      <c r="D201" s="7"/>
      <c r="E201" s="7"/>
      <c r="G201" s="7"/>
      <c r="H201" s="7"/>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row>
    <row r="202" spans="4:77" s="11" customFormat="1" ht="30" customHeight="1" x14ac:dyDescent="0.3">
      <c r="D202" s="7"/>
      <c r="E202" s="7"/>
      <c r="G202" s="7"/>
      <c r="H202" s="7"/>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row>
    <row r="203" spans="4:77" s="11" customFormat="1" ht="30" customHeight="1" x14ac:dyDescent="0.3">
      <c r="D203" s="7"/>
      <c r="E203" s="7"/>
      <c r="G203" s="7"/>
      <c r="H203" s="7"/>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row>
    <row r="204" spans="4:77" s="11" customFormat="1" ht="30" customHeight="1" x14ac:dyDescent="0.3">
      <c r="D204" s="7"/>
      <c r="E204" s="7"/>
      <c r="G204" s="7"/>
      <c r="H204" s="7"/>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row>
    <row r="205" spans="4:77" s="11" customFormat="1" ht="30" customHeight="1" x14ac:dyDescent="0.3">
      <c r="D205" s="7"/>
      <c r="E205" s="7"/>
      <c r="G205" s="7"/>
      <c r="H205" s="7"/>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row>
    <row r="206" spans="4:77" s="11" customFormat="1" ht="30" customHeight="1" x14ac:dyDescent="0.3">
      <c r="D206" s="7"/>
      <c r="E206" s="7"/>
      <c r="G206" s="7"/>
      <c r="H206" s="7"/>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row>
    <row r="207" spans="4:77" s="11" customFormat="1" ht="30" customHeight="1" x14ac:dyDescent="0.3">
      <c r="D207" s="7"/>
      <c r="E207" s="7"/>
      <c r="G207" s="7"/>
      <c r="H207" s="7"/>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row>
    <row r="208" spans="4:77" s="11" customFormat="1" ht="30" customHeight="1" x14ac:dyDescent="0.3">
      <c r="D208" s="7"/>
      <c r="E208" s="7"/>
      <c r="G208" s="7"/>
      <c r="H208" s="7"/>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row>
    <row r="209" spans="4:77" s="11" customFormat="1" ht="30" customHeight="1" x14ac:dyDescent="0.3">
      <c r="D209" s="7"/>
      <c r="E209" s="7"/>
      <c r="G209" s="7"/>
      <c r="H209" s="7"/>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row>
    <row r="210" spans="4:77" s="11" customFormat="1" ht="30" customHeight="1" x14ac:dyDescent="0.3">
      <c r="D210" s="7"/>
      <c r="E210" s="7"/>
      <c r="G210" s="7"/>
      <c r="H210" s="7"/>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row>
    <row r="211" spans="4:77" s="11" customFormat="1" ht="30" customHeight="1" x14ac:dyDescent="0.3">
      <c r="D211" s="7"/>
      <c r="E211" s="7"/>
      <c r="G211" s="7"/>
      <c r="H211" s="7"/>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row>
    <row r="212" spans="4:77" s="11" customFormat="1" ht="30" customHeight="1" x14ac:dyDescent="0.3">
      <c r="D212" s="7"/>
      <c r="E212" s="7"/>
      <c r="G212" s="7"/>
      <c r="H212" s="7"/>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row>
    <row r="213" spans="4:77" s="11" customFormat="1" ht="30" customHeight="1" x14ac:dyDescent="0.3">
      <c r="D213" s="7"/>
      <c r="E213" s="7"/>
      <c r="G213" s="7"/>
      <c r="H213" s="7"/>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row>
    <row r="214" spans="4:77" s="11" customFormat="1" ht="30" customHeight="1" x14ac:dyDescent="0.3">
      <c r="D214" s="7"/>
      <c r="E214" s="7"/>
      <c r="G214" s="7"/>
      <c r="H214" s="7"/>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row>
    <row r="215" spans="4:77" s="11" customFormat="1" ht="30" customHeight="1" x14ac:dyDescent="0.3">
      <c r="D215" s="7"/>
      <c r="E215" s="7"/>
      <c r="G215" s="7"/>
      <c r="H215" s="7"/>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row>
    <row r="216" spans="4:77" s="11" customFormat="1" ht="30" customHeight="1" x14ac:dyDescent="0.3">
      <c r="D216" s="7"/>
      <c r="E216" s="7"/>
      <c r="G216" s="7"/>
      <c r="H216" s="7"/>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row>
    <row r="217" spans="4:77" s="11" customFormat="1" ht="30" customHeight="1" x14ac:dyDescent="0.3">
      <c r="D217" s="7"/>
      <c r="E217" s="7"/>
      <c r="G217" s="7"/>
      <c r="H217" s="7"/>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row>
    <row r="218" spans="4:77" s="11" customFormat="1" ht="30" customHeight="1" x14ac:dyDescent="0.3">
      <c r="D218" s="7"/>
      <c r="E218" s="7"/>
      <c r="G218" s="7"/>
      <c r="H218" s="7"/>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row>
    <row r="219" spans="4:77" s="11" customFormat="1" ht="30" customHeight="1" x14ac:dyDescent="0.3">
      <c r="D219" s="7"/>
      <c r="E219" s="7"/>
      <c r="G219" s="7"/>
      <c r="H219" s="7"/>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row>
    <row r="220" spans="4:77" s="11" customFormat="1" ht="30" customHeight="1" x14ac:dyDescent="0.3">
      <c r="D220" s="7"/>
      <c r="E220" s="7"/>
      <c r="G220" s="7"/>
      <c r="H220" s="7"/>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row>
    <row r="221" spans="4:77" s="11" customFormat="1" ht="30" customHeight="1" x14ac:dyDescent="0.3">
      <c r="D221" s="7"/>
      <c r="E221" s="7"/>
      <c r="G221" s="7"/>
      <c r="H221" s="7"/>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row>
    <row r="222" spans="4:77" s="11" customFormat="1" ht="30" customHeight="1" x14ac:dyDescent="0.3">
      <c r="D222" s="7"/>
      <c r="E222" s="7"/>
      <c r="G222" s="7"/>
      <c r="H222" s="7"/>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row>
    <row r="223" spans="4:77" s="11" customFormat="1" ht="30" customHeight="1" x14ac:dyDescent="0.3">
      <c r="D223" s="7"/>
      <c r="E223" s="7"/>
      <c r="G223" s="7"/>
      <c r="H223" s="7"/>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row>
    <row r="224" spans="4:77" s="11" customFormat="1" ht="30" customHeight="1" x14ac:dyDescent="0.3">
      <c r="D224" s="7"/>
      <c r="E224" s="7"/>
      <c r="G224" s="7"/>
      <c r="H224" s="7"/>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row>
    <row r="225" spans="4:77" s="11" customFormat="1" ht="30" customHeight="1" x14ac:dyDescent="0.3">
      <c r="D225" s="7"/>
      <c r="E225" s="7"/>
      <c r="G225" s="7"/>
      <c r="H225" s="7"/>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row>
    <row r="226" spans="4:77" s="11" customFormat="1" ht="30" customHeight="1" x14ac:dyDescent="0.3">
      <c r="D226" s="7"/>
      <c r="E226" s="7"/>
      <c r="G226" s="7"/>
      <c r="H226" s="7"/>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row>
    <row r="227" spans="4:77" s="11" customFormat="1" ht="30" customHeight="1" x14ac:dyDescent="0.3">
      <c r="D227" s="7"/>
      <c r="E227" s="7"/>
      <c r="G227" s="7"/>
      <c r="H227" s="7"/>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row>
    <row r="228" spans="4:77" s="11" customFormat="1" ht="30" customHeight="1" x14ac:dyDescent="0.3">
      <c r="D228" s="7"/>
      <c r="E228" s="7"/>
      <c r="G228" s="7"/>
      <c r="H228" s="7"/>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row>
    <row r="229" spans="4:77" s="11" customFormat="1" ht="30" customHeight="1" x14ac:dyDescent="0.3">
      <c r="D229" s="7"/>
      <c r="E229" s="7"/>
      <c r="G229" s="7"/>
      <c r="H229" s="7"/>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row>
    <row r="230" spans="4:77" s="11" customFormat="1" ht="30" customHeight="1" x14ac:dyDescent="0.3">
      <c r="D230" s="7"/>
      <c r="E230" s="7"/>
      <c r="G230" s="7"/>
      <c r="H230" s="7"/>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row>
    <row r="231" spans="4:77" s="11" customFormat="1" ht="30" customHeight="1" x14ac:dyDescent="0.3">
      <c r="D231" s="7"/>
      <c r="E231" s="7"/>
      <c r="G231" s="7"/>
      <c r="H231" s="7"/>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row>
    <row r="232" spans="4:77" s="11" customFormat="1" ht="30" customHeight="1" x14ac:dyDescent="0.3">
      <c r="D232" s="7"/>
      <c r="E232" s="7"/>
      <c r="G232" s="7"/>
      <c r="H232" s="7"/>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row>
    <row r="233" spans="4:77" s="11" customFormat="1" ht="30" customHeight="1" x14ac:dyDescent="0.3">
      <c r="D233" s="7"/>
      <c r="E233" s="7"/>
      <c r="G233" s="7"/>
      <c r="H233" s="7"/>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row>
    <row r="234" spans="4:77" s="11" customFormat="1" ht="30" customHeight="1" x14ac:dyDescent="0.3">
      <c r="D234" s="7"/>
      <c r="E234" s="7"/>
      <c r="G234" s="7"/>
      <c r="H234" s="7"/>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row>
    <row r="235" spans="4:77" s="11" customFormat="1" ht="30" customHeight="1" x14ac:dyDescent="0.3">
      <c r="D235" s="7"/>
      <c r="E235" s="7"/>
      <c r="G235" s="7"/>
      <c r="H235" s="7"/>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row>
    <row r="236" spans="4:77" s="11" customFormat="1" ht="30" customHeight="1" x14ac:dyDescent="0.3">
      <c r="D236" s="7"/>
      <c r="E236" s="7"/>
      <c r="G236" s="7"/>
      <c r="H236" s="7"/>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row>
    <row r="237" spans="4:77" s="11" customFormat="1" ht="30" customHeight="1" x14ac:dyDescent="0.3">
      <c r="D237" s="7"/>
      <c r="E237" s="7"/>
      <c r="G237" s="7"/>
      <c r="H237" s="7"/>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row>
    <row r="238" spans="4:77" s="11" customFormat="1" ht="30" customHeight="1" x14ac:dyDescent="0.3">
      <c r="D238" s="7"/>
      <c r="E238" s="7"/>
      <c r="G238" s="7"/>
      <c r="H238" s="7"/>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row>
    <row r="239" spans="4:77" s="11" customFormat="1" ht="30" customHeight="1" x14ac:dyDescent="0.3">
      <c r="D239" s="7"/>
      <c r="E239" s="7"/>
      <c r="G239" s="7"/>
      <c r="H239" s="7"/>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row>
    <row r="240" spans="4:77" s="11" customFormat="1" ht="30" customHeight="1" x14ac:dyDescent="0.3">
      <c r="D240" s="7"/>
      <c r="E240" s="7"/>
      <c r="G240" s="7"/>
      <c r="H240" s="7"/>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row>
    <row r="241" spans="4:77" s="11" customFormat="1" ht="30" customHeight="1" x14ac:dyDescent="0.3">
      <c r="D241" s="7"/>
      <c r="E241" s="7"/>
      <c r="G241" s="7"/>
      <c r="H241" s="7"/>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row>
    <row r="242" spans="4:77" s="11" customFormat="1" ht="30" customHeight="1" x14ac:dyDescent="0.3">
      <c r="D242" s="7"/>
      <c r="E242" s="7"/>
      <c r="G242" s="7"/>
      <c r="H242" s="7"/>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row>
    <row r="243" spans="4:77" s="11" customFormat="1" ht="30" customHeight="1" x14ac:dyDescent="0.3">
      <c r="D243" s="7"/>
      <c r="E243" s="7"/>
      <c r="G243" s="7"/>
      <c r="H243" s="7"/>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row>
    <row r="244" spans="4:77" s="11" customFormat="1" ht="30" customHeight="1" x14ac:dyDescent="0.3">
      <c r="D244" s="7"/>
      <c r="E244" s="7"/>
      <c r="G244" s="7"/>
      <c r="H244" s="7"/>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row>
    <row r="245" spans="4:77" s="11" customFormat="1" ht="30" customHeight="1" x14ac:dyDescent="0.3">
      <c r="D245" s="7"/>
      <c r="E245" s="7"/>
      <c r="G245" s="7"/>
      <c r="H245" s="7"/>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row>
    <row r="246" spans="4:77" s="11" customFormat="1" ht="30" customHeight="1" x14ac:dyDescent="0.3">
      <c r="D246" s="7"/>
      <c r="E246" s="7"/>
      <c r="G246" s="7"/>
      <c r="H246" s="7"/>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row>
    <row r="247" spans="4:77" s="11" customFormat="1" ht="30" customHeight="1" x14ac:dyDescent="0.3">
      <c r="D247" s="7"/>
      <c r="E247" s="7"/>
      <c r="G247" s="7"/>
      <c r="H247" s="7"/>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row>
    <row r="248" spans="4:77" s="11" customFormat="1" ht="30" customHeight="1" x14ac:dyDescent="0.3">
      <c r="D248" s="7"/>
      <c r="E248" s="7"/>
      <c r="G248" s="7"/>
      <c r="H248" s="7"/>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row>
    <row r="249" spans="4:77" s="11" customFormat="1" ht="30" customHeight="1" x14ac:dyDescent="0.3">
      <c r="D249" s="7"/>
      <c r="E249" s="7"/>
      <c r="G249" s="7"/>
      <c r="H249" s="7"/>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row>
    <row r="250" spans="4:77" s="11" customFormat="1" ht="30" customHeight="1" x14ac:dyDescent="0.3">
      <c r="D250" s="7"/>
      <c r="E250" s="7"/>
      <c r="G250" s="7"/>
      <c r="H250" s="7"/>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row>
    <row r="251" spans="4:77" s="11" customFormat="1" ht="30" customHeight="1" x14ac:dyDescent="0.3">
      <c r="D251" s="7"/>
      <c r="E251" s="7"/>
      <c r="G251" s="7"/>
      <c r="H251" s="7"/>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row>
    <row r="252" spans="4:77" s="11" customFormat="1" ht="30" customHeight="1" x14ac:dyDescent="0.3">
      <c r="D252" s="7"/>
      <c r="E252" s="7"/>
      <c r="G252" s="7"/>
      <c r="H252" s="7"/>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row>
    <row r="253" spans="4:77" s="11" customFormat="1" ht="30" customHeight="1" x14ac:dyDescent="0.3">
      <c r="D253" s="7"/>
      <c r="E253" s="7"/>
      <c r="G253" s="7"/>
      <c r="H253" s="7"/>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row>
    <row r="254" spans="4:77" s="11" customFormat="1" ht="30" customHeight="1" x14ac:dyDescent="0.3">
      <c r="D254" s="7"/>
      <c r="E254" s="7"/>
      <c r="G254" s="7"/>
      <c r="H254" s="7"/>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row>
    <row r="255" spans="4:77" s="11" customFormat="1" ht="30" customHeight="1" x14ac:dyDescent="0.3">
      <c r="D255" s="7"/>
      <c r="E255" s="7"/>
      <c r="G255" s="7"/>
      <c r="H255" s="7"/>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row>
    <row r="256" spans="4:77" s="11" customFormat="1" ht="30" customHeight="1" x14ac:dyDescent="0.3">
      <c r="D256" s="7"/>
      <c r="E256" s="7"/>
      <c r="G256" s="7"/>
      <c r="H256" s="7"/>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row>
    <row r="257" spans="4:77" s="11" customFormat="1" ht="30" customHeight="1" x14ac:dyDescent="0.3">
      <c r="D257" s="7"/>
      <c r="E257" s="7"/>
      <c r="G257" s="7"/>
      <c r="H257" s="7"/>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row>
    <row r="258" spans="4:77" s="11" customFormat="1" ht="30" customHeight="1" x14ac:dyDescent="0.3">
      <c r="D258" s="7"/>
      <c r="E258" s="7"/>
      <c r="G258" s="7"/>
      <c r="H258" s="7"/>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row>
    <row r="259" spans="4:77" s="11" customFormat="1" ht="30" customHeight="1" x14ac:dyDescent="0.3">
      <c r="D259" s="7"/>
      <c r="E259" s="7"/>
      <c r="G259" s="7"/>
      <c r="H259" s="7"/>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row>
    <row r="260" spans="4:77" s="11" customFormat="1" ht="30" customHeight="1" x14ac:dyDescent="0.3">
      <c r="D260" s="7"/>
      <c r="E260" s="7"/>
      <c r="G260" s="7"/>
      <c r="H260" s="7"/>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row>
    <row r="261" spans="4:77" s="11" customFormat="1" ht="30" customHeight="1" x14ac:dyDescent="0.3">
      <c r="D261" s="7"/>
      <c r="E261" s="7"/>
      <c r="G261" s="7"/>
      <c r="H261" s="7"/>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row>
    <row r="262" spans="4:77" s="11" customFormat="1" ht="30" customHeight="1" x14ac:dyDescent="0.3">
      <c r="D262" s="7"/>
      <c r="E262" s="7"/>
      <c r="G262" s="7"/>
      <c r="H262" s="7"/>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row>
    <row r="263" spans="4:77" s="11" customFormat="1" ht="30" customHeight="1" x14ac:dyDescent="0.3">
      <c r="D263" s="7"/>
      <c r="E263" s="7"/>
      <c r="G263" s="7"/>
      <c r="H263" s="7"/>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row>
    <row r="264" spans="4:77" s="11" customFormat="1" ht="30" customHeight="1" x14ac:dyDescent="0.3">
      <c r="D264" s="7"/>
      <c r="E264" s="7"/>
      <c r="G264" s="7"/>
      <c r="H264" s="7"/>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row>
    <row r="265" spans="4:77" s="11" customFormat="1" ht="30" customHeight="1" x14ac:dyDescent="0.3">
      <c r="D265" s="7"/>
      <c r="E265" s="7"/>
      <c r="G265" s="7"/>
      <c r="H265" s="7"/>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row>
    <row r="266" spans="4:77" s="11" customFormat="1" ht="30" customHeight="1" x14ac:dyDescent="0.3">
      <c r="D266" s="7"/>
      <c r="E266" s="7"/>
      <c r="G266" s="7"/>
      <c r="H266" s="7"/>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row>
    <row r="267" spans="4:77" s="11" customFormat="1" ht="30" customHeight="1" x14ac:dyDescent="0.3">
      <c r="D267" s="7"/>
      <c r="E267" s="7"/>
      <c r="G267" s="7"/>
      <c r="H267" s="7"/>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row>
    <row r="268" spans="4:77" s="11" customFormat="1" ht="30" customHeight="1" x14ac:dyDescent="0.3">
      <c r="D268" s="7"/>
      <c r="E268" s="7"/>
      <c r="G268" s="7"/>
      <c r="H268" s="7"/>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row>
    <row r="269" spans="4:77" s="11" customFormat="1" ht="30" customHeight="1" x14ac:dyDescent="0.3">
      <c r="D269" s="7"/>
      <c r="E269" s="7"/>
      <c r="G269" s="7"/>
      <c r="H269" s="7"/>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row>
    <row r="270" spans="4:77" s="11" customFormat="1" ht="30" customHeight="1" x14ac:dyDescent="0.3">
      <c r="D270" s="7"/>
      <c r="E270" s="7"/>
      <c r="G270" s="7"/>
      <c r="H270" s="7"/>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row>
    <row r="271" spans="4:77" s="11" customFormat="1" ht="30" customHeight="1" x14ac:dyDescent="0.3">
      <c r="D271" s="7"/>
      <c r="E271" s="7"/>
      <c r="G271" s="7"/>
      <c r="H271" s="7"/>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row>
    <row r="272" spans="4:77" s="11" customFormat="1" ht="30" customHeight="1" x14ac:dyDescent="0.3">
      <c r="D272" s="7"/>
      <c r="E272" s="7"/>
      <c r="G272" s="7"/>
      <c r="H272" s="7"/>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row>
    <row r="273" spans="4:77" s="11" customFormat="1" ht="30" customHeight="1" x14ac:dyDescent="0.3">
      <c r="D273" s="7"/>
      <c r="E273" s="7"/>
      <c r="G273" s="7"/>
      <c r="H273" s="7"/>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row>
    <row r="274" spans="4:77" s="11" customFormat="1" ht="30" customHeight="1" x14ac:dyDescent="0.3">
      <c r="D274" s="7"/>
      <c r="E274" s="7"/>
      <c r="G274" s="7"/>
      <c r="H274" s="7"/>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row>
    <row r="275" spans="4:77" s="11" customFormat="1" ht="30" customHeight="1" x14ac:dyDescent="0.3">
      <c r="D275" s="7"/>
      <c r="E275" s="7"/>
      <c r="G275" s="7"/>
      <c r="H275" s="7"/>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row>
    <row r="276" spans="4:77" s="11" customFormat="1" ht="30" customHeight="1" x14ac:dyDescent="0.3">
      <c r="D276" s="7"/>
      <c r="E276" s="7"/>
      <c r="G276" s="7"/>
      <c r="H276" s="7"/>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row>
    <row r="277" spans="4:77" s="11" customFormat="1" ht="30" customHeight="1" x14ac:dyDescent="0.3">
      <c r="D277" s="7"/>
      <c r="E277" s="7"/>
      <c r="G277" s="7"/>
      <c r="H277" s="7"/>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row>
    <row r="278" spans="4:77" s="11" customFormat="1" ht="30" customHeight="1" x14ac:dyDescent="0.3">
      <c r="D278" s="7"/>
      <c r="E278" s="7"/>
      <c r="G278" s="7"/>
      <c r="H278" s="7"/>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row>
    <row r="279" spans="4:77" s="11" customFormat="1" ht="30" customHeight="1" x14ac:dyDescent="0.3">
      <c r="D279" s="7"/>
      <c r="E279" s="7"/>
      <c r="G279" s="7"/>
      <c r="H279" s="7"/>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row>
    <row r="280" spans="4:77" s="11" customFormat="1" ht="30" customHeight="1" x14ac:dyDescent="0.3">
      <c r="D280" s="7"/>
      <c r="E280" s="7"/>
      <c r="G280" s="7"/>
      <c r="H280" s="7"/>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row>
    <row r="281" spans="4:77" s="11" customFormat="1" ht="30" customHeight="1" x14ac:dyDescent="0.3">
      <c r="D281" s="7"/>
      <c r="E281" s="7"/>
      <c r="G281" s="7"/>
      <c r="H281" s="7"/>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row>
    <row r="282" spans="4:77" s="11" customFormat="1" ht="30" customHeight="1" x14ac:dyDescent="0.3">
      <c r="D282" s="7"/>
      <c r="E282" s="7"/>
      <c r="G282" s="7"/>
      <c r="H282" s="7"/>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row>
    <row r="283" spans="4:77" s="11" customFormat="1" ht="30" customHeight="1" x14ac:dyDescent="0.3">
      <c r="D283" s="7"/>
      <c r="E283" s="7"/>
      <c r="G283" s="7"/>
      <c r="H283" s="7"/>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row>
    <row r="284" spans="4:77" s="11" customFormat="1" ht="30" customHeight="1" x14ac:dyDescent="0.3">
      <c r="D284" s="7"/>
      <c r="E284" s="7"/>
      <c r="G284" s="7"/>
      <c r="H284" s="7"/>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row>
    <row r="285" spans="4:77" s="11" customFormat="1" ht="30" customHeight="1" x14ac:dyDescent="0.3">
      <c r="D285" s="7"/>
      <c r="E285" s="7"/>
      <c r="G285" s="7"/>
      <c r="H285" s="7"/>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row>
    <row r="286" spans="4:77" s="11" customFormat="1" ht="30" customHeight="1" x14ac:dyDescent="0.3">
      <c r="D286" s="7"/>
      <c r="E286" s="7"/>
      <c r="G286" s="7"/>
      <c r="H286" s="7"/>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row>
    <row r="287" spans="4:77" s="11" customFormat="1" ht="30" customHeight="1" x14ac:dyDescent="0.3">
      <c r="D287" s="7"/>
      <c r="E287" s="7"/>
      <c r="G287" s="7"/>
      <c r="H287" s="7"/>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row>
    <row r="288" spans="4:77" s="11" customFormat="1" ht="30" customHeight="1" x14ac:dyDescent="0.3">
      <c r="D288" s="7"/>
      <c r="E288" s="7"/>
      <c r="G288" s="7"/>
      <c r="H288" s="7"/>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row>
    <row r="289" spans="4:77" s="11" customFormat="1" ht="30" customHeight="1" x14ac:dyDescent="0.3">
      <c r="D289" s="7"/>
      <c r="E289" s="7"/>
      <c r="G289" s="7"/>
      <c r="H289" s="7"/>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row>
    <row r="290" spans="4:77" s="11" customFormat="1" ht="30" customHeight="1" x14ac:dyDescent="0.3">
      <c r="D290" s="7"/>
      <c r="E290" s="7"/>
      <c r="G290" s="7"/>
      <c r="H290" s="7"/>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row>
    <row r="291" spans="4:77" s="11" customFormat="1" ht="30" customHeight="1" x14ac:dyDescent="0.3">
      <c r="D291" s="7"/>
      <c r="E291" s="7"/>
      <c r="G291" s="7"/>
      <c r="H291" s="7"/>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row>
    <row r="292" spans="4:77" s="11" customFormat="1" ht="30" customHeight="1" x14ac:dyDescent="0.3">
      <c r="D292" s="7"/>
      <c r="E292" s="7"/>
      <c r="G292" s="7"/>
      <c r="H292" s="7"/>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row>
    <row r="293" spans="4:77" s="11" customFormat="1" ht="30" customHeight="1" x14ac:dyDescent="0.3">
      <c r="D293" s="7"/>
      <c r="E293" s="7"/>
      <c r="G293" s="7"/>
      <c r="H293" s="7"/>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row>
    <row r="294" spans="4:77" s="11" customFormat="1" ht="30" customHeight="1" x14ac:dyDescent="0.3">
      <c r="D294" s="7"/>
      <c r="E294" s="7"/>
      <c r="G294" s="7"/>
      <c r="H294" s="7"/>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row>
    <row r="295" spans="4:77" s="11" customFormat="1" ht="30" customHeight="1" x14ac:dyDescent="0.3">
      <c r="D295" s="7"/>
      <c r="E295" s="7"/>
      <c r="G295" s="7"/>
      <c r="H295" s="7"/>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row>
    <row r="296" spans="4:77" s="11" customFormat="1" ht="30" customHeight="1" x14ac:dyDescent="0.3">
      <c r="D296" s="7"/>
      <c r="E296" s="7"/>
      <c r="G296" s="7"/>
      <c r="H296" s="7"/>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row>
    <row r="297" spans="4:77" s="11" customFormat="1" ht="30" customHeight="1" x14ac:dyDescent="0.3">
      <c r="D297" s="7"/>
      <c r="E297" s="7"/>
      <c r="G297" s="7"/>
      <c r="H297" s="7"/>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row>
    <row r="298" spans="4:77" s="11" customFormat="1" ht="30" customHeight="1" x14ac:dyDescent="0.3">
      <c r="D298" s="7"/>
      <c r="E298" s="7"/>
      <c r="G298" s="7"/>
      <c r="H298" s="7"/>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row>
    <row r="299" spans="4:77" s="11" customFormat="1" ht="30" customHeight="1" x14ac:dyDescent="0.3">
      <c r="D299" s="7"/>
      <c r="E299" s="7"/>
      <c r="G299" s="7"/>
      <c r="H299" s="7"/>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row>
    <row r="300" spans="4:77" s="11" customFormat="1" ht="30" customHeight="1" x14ac:dyDescent="0.3">
      <c r="D300" s="7"/>
      <c r="E300" s="7"/>
      <c r="G300" s="7"/>
      <c r="H300" s="7"/>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row>
    <row r="301" spans="4:77" s="11" customFormat="1" ht="30" customHeight="1" x14ac:dyDescent="0.3">
      <c r="D301" s="7"/>
      <c r="E301" s="7"/>
      <c r="G301" s="7"/>
      <c r="H301" s="7"/>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row>
    <row r="302" spans="4:77" s="11" customFormat="1" ht="30" customHeight="1" x14ac:dyDescent="0.3">
      <c r="D302" s="7"/>
      <c r="E302" s="7"/>
      <c r="G302" s="7"/>
      <c r="H302" s="7"/>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row>
    <row r="303" spans="4:77" s="11" customFormat="1" ht="30" customHeight="1" x14ac:dyDescent="0.3">
      <c r="D303" s="7"/>
      <c r="E303" s="7"/>
      <c r="G303" s="7"/>
      <c r="H303" s="7"/>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row>
    <row r="304" spans="4:77" s="11" customFormat="1" ht="30" customHeight="1" x14ac:dyDescent="0.3">
      <c r="D304" s="7"/>
      <c r="E304" s="7"/>
      <c r="G304" s="7"/>
      <c r="H304" s="7"/>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row>
    <row r="305" spans="4:77" s="11" customFormat="1" ht="30" customHeight="1" x14ac:dyDescent="0.3">
      <c r="D305" s="7"/>
      <c r="E305" s="7"/>
      <c r="G305" s="7"/>
      <c r="H305" s="7"/>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row>
    <row r="306" spans="4:77" s="11" customFormat="1" ht="30" customHeight="1" x14ac:dyDescent="0.3">
      <c r="D306" s="7"/>
      <c r="E306" s="7"/>
      <c r="G306" s="7"/>
      <c r="H306" s="7"/>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row>
    <row r="307" spans="4:77" s="11" customFormat="1" ht="30" customHeight="1" x14ac:dyDescent="0.3">
      <c r="D307" s="7"/>
      <c r="E307" s="7"/>
      <c r="G307" s="7"/>
      <c r="H307" s="7"/>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row>
    <row r="308" spans="4:77" s="11" customFormat="1" ht="30" customHeight="1" x14ac:dyDescent="0.3">
      <c r="D308" s="7"/>
      <c r="E308" s="7"/>
      <c r="G308" s="7"/>
      <c r="H308" s="7"/>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row>
    <row r="309" spans="4:77" s="11" customFormat="1" ht="30" customHeight="1" x14ac:dyDescent="0.3">
      <c r="D309" s="7"/>
      <c r="E309" s="7"/>
      <c r="G309" s="7"/>
      <c r="H309" s="7"/>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row>
    <row r="310" spans="4:77" s="11" customFormat="1" ht="30" customHeight="1" x14ac:dyDescent="0.3">
      <c r="D310" s="7"/>
      <c r="E310" s="7"/>
      <c r="G310" s="7"/>
      <c r="H310" s="7"/>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row>
    <row r="311" spans="4:77" s="11" customFormat="1" ht="30" customHeight="1" x14ac:dyDescent="0.3">
      <c r="D311" s="7"/>
      <c r="E311" s="7"/>
      <c r="G311" s="7"/>
      <c r="H311" s="7"/>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row>
    <row r="312" spans="4:77" s="11" customFormat="1" ht="30" customHeight="1" x14ac:dyDescent="0.3">
      <c r="D312" s="7"/>
      <c r="E312" s="7"/>
      <c r="G312" s="7"/>
      <c r="H312" s="7"/>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row>
    <row r="313" spans="4:77" s="11" customFormat="1" ht="30" customHeight="1" x14ac:dyDescent="0.3">
      <c r="D313" s="7"/>
      <c r="E313" s="7"/>
      <c r="G313" s="7"/>
      <c r="H313" s="7"/>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row>
    <row r="314" spans="4:77" s="11" customFormat="1" ht="30" customHeight="1" x14ac:dyDescent="0.3">
      <c r="D314" s="7"/>
      <c r="E314" s="7"/>
      <c r="G314" s="7"/>
      <c r="H314" s="7"/>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row>
    <row r="315" spans="4:77" s="11" customFormat="1" ht="30" customHeight="1" x14ac:dyDescent="0.3">
      <c r="D315" s="7"/>
      <c r="E315" s="7"/>
      <c r="G315" s="7"/>
      <c r="H315" s="7"/>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row>
    <row r="316" spans="4:77" s="11" customFormat="1" ht="30" customHeight="1" x14ac:dyDescent="0.3">
      <c r="D316" s="7"/>
      <c r="E316" s="7"/>
      <c r="G316" s="7"/>
      <c r="H316" s="7"/>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row>
    <row r="317" spans="4:77" s="11" customFormat="1" ht="30" customHeight="1" x14ac:dyDescent="0.3">
      <c r="D317" s="7"/>
      <c r="E317" s="7"/>
      <c r="G317" s="7"/>
      <c r="H317" s="7"/>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row>
    <row r="318" spans="4:77" s="11" customFormat="1" ht="30" customHeight="1" x14ac:dyDescent="0.3">
      <c r="D318" s="7"/>
      <c r="E318" s="7"/>
      <c r="G318" s="7"/>
      <c r="H318" s="7"/>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row>
    <row r="319" spans="4:77" s="11" customFormat="1" ht="30" customHeight="1" x14ac:dyDescent="0.3">
      <c r="D319" s="7"/>
      <c r="E319" s="7"/>
      <c r="G319" s="7"/>
      <c r="H319" s="7"/>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row>
    <row r="320" spans="4:77" s="11" customFormat="1" ht="30" customHeight="1" x14ac:dyDescent="0.3">
      <c r="D320" s="7"/>
      <c r="E320" s="7"/>
      <c r="G320" s="7"/>
      <c r="H320" s="7"/>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row>
    <row r="321" spans="4:77" s="11" customFormat="1" ht="30" customHeight="1" x14ac:dyDescent="0.3">
      <c r="D321" s="7"/>
      <c r="E321" s="7"/>
      <c r="G321" s="7"/>
      <c r="H321" s="7"/>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row>
    <row r="322" spans="4:77" s="11" customFormat="1" ht="30" customHeight="1" x14ac:dyDescent="0.3">
      <c r="D322" s="7"/>
      <c r="E322" s="7"/>
      <c r="G322" s="7"/>
      <c r="H322" s="7"/>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row>
    <row r="323" spans="4:77" s="11" customFormat="1" ht="30" customHeight="1" x14ac:dyDescent="0.3">
      <c r="D323" s="7"/>
      <c r="E323" s="7"/>
      <c r="G323" s="7"/>
      <c r="H323" s="7"/>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row>
    <row r="324" spans="4:77" s="11" customFormat="1" ht="30" customHeight="1" x14ac:dyDescent="0.3">
      <c r="D324" s="7"/>
      <c r="E324" s="7"/>
      <c r="G324" s="7"/>
      <c r="H324" s="7"/>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row>
    <row r="325" spans="4:77" s="11" customFormat="1" ht="30" customHeight="1" x14ac:dyDescent="0.3">
      <c r="D325" s="7"/>
      <c r="E325" s="7"/>
      <c r="G325" s="7"/>
      <c r="H325" s="7"/>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row>
    <row r="326" spans="4:77" s="11" customFormat="1" ht="30" customHeight="1" x14ac:dyDescent="0.3">
      <c r="D326" s="7"/>
      <c r="E326" s="7"/>
      <c r="G326" s="7"/>
      <c r="H326" s="7"/>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row>
    <row r="327" spans="4:77" s="11" customFormat="1" ht="30" customHeight="1" x14ac:dyDescent="0.3">
      <c r="D327" s="7"/>
      <c r="E327" s="7"/>
      <c r="G327" s="7"/>
      <c r="H327" s="7"/>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row>
    <row r="328" spans="4:77" s="11" customFormat="1" ht="30" customHeight="1" x14ac:dyDescent="0.3">
      <c r="D328" s="7"/>
      <c r="E328" s="7"/>
      <c r="G328" s="7"/>
      <c r="H328" s="7"/>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row>
    <row r="329" spans="4:77" s="11" customFormat="1" ht="30" customHeight="1" x14ac:dyDescent="0.3">
      <c r="D329" s="7"/>
      <c r="E329" s="7"/>
      <c r="G329" s="7"/>
      <c r="H329" s="7"/>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row>
    <row r="330" spans="4:77" s="11" customFormat="1" ht="30" customHeight="1" x14ac:dyDescent="0.3">
      <c r="D330" s="7"/>
      <c r="E330" s="7"/>
      <c r="G330" s="7"/>
      <c r="H330" s="7"/>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row>
    <row r="331" spans="4:77" s="11" customFormat="1" ht="30" customHeight="1" x14ac:dyDescent="0.3">
      <c r="D331" s="7"/>
      <c r="E331" s="7"/>
      <c r="G331" s="7"/>
      <c r="H331" s="7"/>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row>
    <row r="332" spans="4:77" s="11" customFormat="1" ht="30" customHeight="1" x14ac:dyDescent="0.3">
      <c r="D332" s="7"/>
      <c r="E332" s="7"/>
      <c r="G332" s="7"/>
      <c r="H332" s="7"/>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row>
    <row r="333" spans="4:77" s="11" customFormat="1" ht="30" customHeight="1" x14ac:dyDescent="0.3">
      <c r="D333" s="7"/>
      <c r="E333" s="7"/>
      <c r="G333" s="7"/>
      <c r="H333" s="7"/>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row>
    <row r="334" spans="4:77" s="11" customFormat="1" ht="30" customHeight="1" x14ac:dyDescent="0.3">
      <c r="D334" s="7"/>
      <c r="E334" s="7"/>
      <c r="G334" s="7"/>
      <c r="H334" s="7"/>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row>
    <row r="335" spans="4:77" s="11" customFormat="1" ht="30" customHeight="1" x14ac:dyDescent="0.3">
      <c r="D335" s="7"/>
      <c r="E335" s="7"/>
      <c r="G335" s="7"/>
      <c r="H335" s="7"/>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row>
    <row r="336" spans="4:77" s="11" customFormat="1" ht="30" customHeight="1" x14ac:dyDescent="0.3">
      <c r="D336" s="7"/>
      <c r="E336" s="7"/>
      <c r="G336" s="7"/>
      <c r="H336" s="7"/>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row>
    <row r="337" spans="4:77" s="11" customFormat="1" ht="30" customHeight="1" x14ac:dyDescent="0.3">
      <c r="D337" s="7"/>
      <c r="E337" s="7"/>
      <c r="G337" s="7"/>
      <c r="H337" s="7"/>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row>
    <row r="338" spans="4:77" s="11" customFormat="1" ht="30" customHeight="1" x14ac:dyDescent="0.3">
      <c r="D338" s="7"/>
      <c r="E338" s="7"/>
      <c r="G338" s="7"/>
      <c r="H338" s="7"/>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row>
    <row r="339" spans="4:77" s="11" customFormat="1" ht="30" customHeight="1" x14ac:dyDescent="0.3">
      <c r="D339" s="7"/>
      <c r="E339" s="7"/>
      <c r="G339" s="7"/>
      <c r="H339" s="7"/>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row>
    <row r="340" spans="4:77" s="11" customFormat="1" ht="30" customHeight="1" x14ac:dyDescent="0.3">
      <c r="D340" s="7"/>
      <c r="E340" s="7"/>
      <c r="G340" s="7"/>
      <c r="H340" s="7"/>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row>
    <row r="341" spans="4:77" s="11" customFormat="1" ht="30" customHeight="1" x14ac:dyDescent="0.3">
      <c r="D341" s="7"/>
      <c r="E341" s="7"/>
      <c r="G341" s="7"/>
      <c r="H341" s="7"/>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row>
    <row r="342" spans="4:77" s="11" customFormat="1" ht="30" customHeight="1" x14ac:dyDescent="0.3">
      <c r="D342" s="7"/>
      <c r="E342" s="7"/>
      <c r="G342" s="7"/>
      <c r="H342" s="7"/>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row>
    <row r="343" spans="4:77" s="11" customFormat="1" ht="30" customHeight="1" x14ac:dyDescent="0.3">
      <c r="D343" s="7"/>
      <c r="E343" s="7"/>
      <c r="G343" s="7"/>
      <c r="H343" s="7"/>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row>
    <row r="344" spans="4:77" s="11" customFormat="1" ht="30" customHeight="1" x14ac:dyDescent="0.3">
      <c r="D344" s="7"/>
      <c r="E344" s="7"/>
      <c r="G344" s="7"/>
      <c r="H344" s="7"/>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row>
    <row r="345" spans="4:77" s="11" customFormat="1" ht="30" customHeight="1" x14ac:dyDescent="0.3">
      <c r="D345" s="7"/>
      <c r="E345" s="7"/>
      <c r="G345" s="7"/>
      <c r="H345" s="7"/>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row>
    <row r="346" spans="4:77" s="11" customFormat="1" ht="30" customHeight="1" x14ac:dyDescent="0.3">
      <c r="D346" s="7"/>
      <c r="E346" s="7"/>
      <c r="G346" s="7"/>
      <c r="H346" s="7"/>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row>
    <row r="347" spans="4:77" s="11" customFormat="1" ht="30" customHeight="1" x14ac:dyDescent="0.3">
      <c r="D347" s="7"/>
      <c r="E347" s="7"/>
      <c r="G347" s="7"/>
      <c r="H347" s="7"/>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row>
    <row r="348" spans="4:77" s="11" customFormat="1" ht="30" customHeight="1" x14ac:dyDescent="0.3">
      <c r="D348" s="7"/>
      <c r="E348" s="7"/>
      <c r="G348" s="7"/>
      <c r="H348" s="7"/>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row>
    <row r="349" spans="4:77" s="11" customFormat="1" ht="30" customHeight="1" x14ac:dyDescent="0.3">
      <c r="D349" s="7"/>
      <c r="E349" s="7"/>
      <c r="G349" s="7"/>
      <c r="H349" s="7"/>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row>
    <row r="350" spans="4:77" s="11" customFormat="1" ht="30" customHeight="1" x14ac:dyDescent="0.3">
      <c r="D350" s="7"/>
      <c r="E350" s="7"/>
      <c r="G350" s="7"/>
      <c r="H350" s="7"/>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row>
    <row r="351" spans="4:77" s="11" customFormat="1" ht="30" customHeight="1" x14ac:dyDescent="0.3">
      <c r="D351" s="7"/>
      <c r="E351" s="7"/>
      <c r="G351" s="7"/>
      <c r="H351" s="7"/>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row>
    <row r="352" spans="4:77" s="11" customFormat="1" ht="30" customHeight="1" x14ac:dyDescent="0.3">
      <c r="D352" s="7"/>
      <c r="E352" s="7"/>
      <c r="G352" s="7"/>
      <c r="H352" s="7"/>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row>
    <row r="353" spans="4:77" s="11" customFormat="1" ht="30" customHeight="1" x14ac:dyDescent="0.3">
      <c r="D353" s="7"/>
      <c r="E353" s="7"/>
      <c r="G353" s="7"/>
      <c r="H353" s="7"/>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row>
    <row r="354" spans="4:77" s="11" customFormat="1" ht="30" customHeight="1" x14ac:dyDescent="0.3">
      <c r="D354" s="7"/>
      <c r="E354" s="7"/>
      <c r="G354" s="7"/>
      <c r="H354" s="7"/>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row>
    <row r="355" spans="4:77" s="11" customFormat="1" ht="30" customHeight="1" x14ac:dyDescent="0.3">
      <c r="D355" s="7"/>
      <c r="E355" s="7"/>
      <c r="G355" s="7"/>
      <c r="H355" s="7"/>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row>
    <row r="356" spans="4:77" s="11" customFormat="1" ht="30" customHeight="1" x14ac:dyDescent="0.3">
      <c r="D356" s="7"/>
      <c r="E356" s="7"/>
      <c r="G356" s="7"/>
      <c r="H356" s="7"/>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row>
    <row r="357" spans="4:77" s="11" customFormat="1" ht="30" customHeight="1" x14ac:dyDescent="0.3">
      <c r="D357" s="7"/>
      <c r="E357" s="7"/>
      <c r="G357" s="7"/>
      <c r="H357" s="7"/>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row>
    <row r="358" spans="4:77" s="11" customFormat="1" ht="30" customHeight="1" x14ac:dyDescent="0.3">
      <c r="D358" s="7"/>
      <c r="E358" s="7"/>
      <c r="G358" s="7"/>
      <c r="H358" s="7"/>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row>
    <row r="359" spans="4:77" s="11" customFormat="1" ht="30" customHeight="1" x14ac:dyDescent="0.3">
      <c r="D359" s="7"/>
      <c r="E359" s="7"/>
      <c r="G359" s="7"/>
      <c r="H359" s="7"/>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row>
  </sheetData>
  <mergeCells count="15">
    <mergeCell ref="C42:D44"/>
    <mergeCell ref="N44:N46"/>
    <mergeCell ref="V46:W46"/>
    <mergeCell ref="E37:F37"/>
    <mergeCell ref="E23:F23"/>
    <mergeCell ref="E24:F24"/>
    <mergeCell ref="E25:F25"/>
    <mergeCell ref="E26:F26"/>
    <mergeCell ref="E27:F27"/>
    <mergeCell ref="E28:F28"/>
    <mergeCell ref="E32:F32"/>
    <mergeCell ref="E33:F33"/>
    <mergeCell ref="E34:F34"/>
    <mergeCell ref="E35:F35"/>
    <mergeCell ref="E36:F36"/>
  </mergeCells>
  <conditionalFormatting sqref="D41:E41">
    <cfRule type="cellIs" dxfId="1" priority="1" operator="equal">
      <formula>"=)"</formula>
    </cfRule>
    <cfRule type="cellIs" dxfId="0" priority="2" operator="equal">
      <formula>"!"</formula>
    </cfRule>
  </conditionalFormatting>
  <printOptions horizontalCentered="1"/>
  <pageMargins left="0.70866141732283472" right="0.70866141732283472" top="0.74803149606299213" bottom="0.74803149606299213" header="0.31496062992125984" footer="0.31496062992125984"/>
  <pageSetup paperSize="9" scale="69" fitToHeight="6" orientation="landscape" r:id="rId1"/>
  <headerFooter>
    <oddFooter>&amp;C_x000D_&amp;1#&amp;"Calibri"&amp;9&amp;KFFFF00 Wiwynn Confidential</oddFooter>
  </headerFooter>
  <rowBreaks count="4" manualBreakCount="4">
    <brk id="11" min="2" max="7" man="1"/>
    <brk id="20" min="2" max="7" man="1"/>
    <brk id="29" min="2" max="7" man="1"/>
    <brk id="38" min="2"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Q455"/>
  <sheetViews>
    <sheetView showGridLines="0" zoomScale="77" zoomScaleNormal="100" zoomScalePageLayoutView="80" workbookViewId="0">
      <pane ySplit="4" topLeftCell="A5" activePane="bottomLeft" state="frozen"/>
      <selection activeCell="D24" sqref="D24"/>
      <selection pane="bottomLeft" activeCell="I5" sqref="I5"/>
    </sheetView>
  </sheetViews>
  <sheetFormatPr defaultColWidth="11" defaultRowHeight="14.4" x14ac:dyDescent="0.3"/>
  <cols>
    <col min="1" max="1" width="2.09765625" style="7" customWidth="1"/>
    <col min="2" max="2" width="1.3984375" style="7" customWidth="1"/>
    <col min="3" max="3" width="10" style="7" customWidth="1"/>
    <col min="4" max="4" width="36.69921875" style="11" customWidth="1"/>
    <col min="5" max="5" width="32.19921875" style="7" customWidth="1"/>
    <col min="6" max="6" width="59.3984375" style="7" customWidth="1"/>
    <col min="7" max="7" width="21.59765625" style="11" bestFit="1" customWidth="1"/>
    <col min="8" max="8" width="24.3984375" style="7" customWidth="1"/>
    <col min="9" max="9" width="26" style="156" customWidth="1"/>
    <col min="10" max="14" width="10.69921875" style="156" customWidth="1"/>
    <col min="15" max="15" width="25.69921875" style="16" bestFit="1" customWidth="1"/>
    <col min="16" max="17" width="10.69921875" style="16" customWidth="1"/>
    <col min="18" max="21" width="10.69921875" style="7" customWidth="1"/>
    <col min="22" max="16384" width="11" style="7"/>
  </cols>
  <sheetData>
    <row r="1" spans="3:17" s="2" customFormat="1" ht="39" customHeight="1" x14ac:dyDescent="0.3">
      <c r="C1" s="3"/>
      <c r="D1" s="8"/>
      <c r="I1" s="154"/>
      <c r="J1" s="154"/>
      <c r="K1" s="154"/>
      <c r="L1" s="154"/>
      <c r="M1" s="154"/>
      <c r="N1" s="154"/>
      <c r="O1" s="68"/>
      <c r="P1" s="68"/>
      <c r="Q1" s="68"/>
    </row>
    <row r="2" spans="3:17" s="5" customFormat="1" ht="30" customHeight="1" x14ac:dyDescent="0.3">
      <c r="C2" s="4"/>
      <c r="D2" s="9"/>
      <c r="E2" s="4"/>
      <c r="F2" s="4"/>
      <c r="G2" s="4"/>
      <c r="I2" s="155"/>
      <c r="J2" s="155"/>
      <c r="K2" s="155"/>
      <c r="L2" s="155"/>
      <c r="M2" s="155"/>
      <c r="N2" s="155"/>
      <c r="O2" s="69"/>
      <c r="P2" s="69"/>
      <c r="Q2" s="69"/>
    </row>
    <row r="3" spans="3:17" ht="15" customHeight="1" thickBot="1" x14ac:dyDescent="0.35">
      <c r="C3" s="6"/>
      <c r="D3" s="10"/>
      <c r="E3" s="6"/>
      <c r="F3" s="6"/>
      <c r="G3" s="6"/>
    </row>
    <row r="4" spans="3:17" ht="30" customHeight="1" thickTop="1" thickBot="1" x14ac:dyDescent="0.35">
      <c r="C4" s="12" t="s">
        <v>214</v>
      </c>
      <c r="D4" s="1" t="s">
        <v>215</v>
      </c>
      <c r="E4" s="1" t="s">
        <v>216</v>
      </c>
      <c r="F4" s="1" t="s">
        <v>651</v>
      </c>
      <c r="G4" s="12" t="s">
        <v>217</v>
      </c>
      <c r="H4" s="12" t="s">
        <v>656</v>
      </c>
      <c r="I4" s="12" t="s">
        <v>662</v>
      </c>
      <c r="J4" s="156" t="s">
        <v>62</v>
      </c>
      <c r="K4" s="156" t="s">
        <v>63</v>
      </c>
      <c r="L4" s="156" t="s">
        <v>67</v>
      </c>
    </row>
    <row r="5" spans="3:17" ht="43.8" thickTop="1" x14ac:dyDescent="0.3">
      <c r="C5" s="257" t="str">
        <f>Per_res!D5</f>
        <v>Estrategia a Corto Plazo</v>
      </c>
      <c r="D5" s="13" t="str">
        <f>Per_res!E5</f>
        <v>¿La empresa cuenta con directrices estratégicas claras y comprendidas en toda la organización?</v>
      </c>
      <c r="E5" s="28" t="s">
        <v>158</v>
      </c>
      <c r="F5" s="17" t="str">
        <f>VLOOKUP(E5,Per_res!$F$5:$G$67,2,FALSE)</f>
        <v>Dibuje el modelo de negocio de su empresa. Una buena alternativa es utilizar el modelo canvas, que le ayudará de manera práctica en la creación de un modelo de negocios.</v>
      </c>
      <c r="G5" s="19" t="s">
        <v>123</v>
      </c>
      <c r="H5" s="185" t="s">
        <v>659</v>
      </c>
      <c r="I5" s="186" t="s">
        <v>663</v>
      </c>
      <c r="J5" s="167">
        <f>IF(E5="",0,VLOOKUP(E5,Per_res!$F$5:$H$271,3,FALSE))</f>
        <v>1</v>
      </c>
      <c r="K5" s="167">
        <f>IF(G5="",0,VLOOKUP(G5,Per_res!$K$5:$L$8,2,FALSE))</f>
        <v>3</v>
      </c>
      <c r="L5" s="167">
        <f>K5*J5</f>
        <v>3</v>
      </c>
      <c r="O5" s="70" t="s">
        <v>71</v>
      </c>
      <c r="P5" s="6">
        <f>COUNTIF($H$5:$H$20,O5)</f>
        <v>16</v>
      </c>
    </row>
    <row r="6" spans="3:17" ht="57.6" x14ac:dyDescent="0.3">
      <c r="C6" s="189"/>
      <c r="D6" s="14" t="str">
        <f>Per_res!E9</f>
        <v>¿Cómo la empresa lleva a cabo su planificación estratégica?</v>
      </c>
      <c r="E6" s="28" t="s">
        <v>475</v>
      </c>
      <c r="F6" s="15" t="str">
        <f>VLOOKUP(E6,Per_res!$F$5:$G$67,2,FALSE)</f>
        <v>Busque realizar la planificación estratégica formalmente y con una frecuencia definida, para así poder revisar la realineación de los objetivos y metas.</v>
      </c>
      <c r="G6" s="19" t="s">
        <v>123</v>
      </c>
      <c r="H6" s="185" t="s">
        <v>659</v>
      </c>
      <c r="I6" s="186" t="s">
        <v>664</v>
      </c>
      <c r="J6" s="167">
        <f>IF(E6="",0,VLOOKUP(E6,Per_res!$F$5:$H$271,3,FALSE))</f>
        <v>2</v>
      </c>
      <c r="K6" s="167">
        <f>IF(G6="",0,VLOOKUP(G6,Per_res!$K$5:$L$8,2,FALSE))</f>
        <v>3</v>
      </c>
      <c r="L6" s="167">
        <f t="shared" ref="L6:L20" si="0">K6*J6</f>
        <v>6</v>
      </c>
      <c r="O6" s="70" t="s">
        <v>72</v>
      </c>
      <c r="P6" s="6">
        <f t="shared" ref="P6:P11" si="1">COUNTIF($H$5:$H$20,O6)</f>
        <v>0</v>
      </c>
    </row>
    <row r="7" spans="3:17" ht="57.6" x14ac:dyDescent="0.3">
      <c r="C7" s="189"/>
      <c r="D7" s="14" t="str">
        <f>Per_res!E13</f>
        <v>¿La empresa utiliza métodos de análisis de información para formular sus estrategias?</v>
      </c>
      <c r="E7" s="153" t="s">
        <v>145</v>
      </c>
      <c r="F7" s="15" t="str">
        <f>VLOOKUP(E7,Per_res!$F$5:$G$67,2,FALSE)</f>
        <v>Envuelva a los empleados en el desarrollo de análisis internos y externos.</v>
      </c>
      <c r="G7" s="19" t="s">
        <v>123</v>
      </c>
      <c r="H7" s="185" t="s">
        <v>659</v>
      </c>
      <c r="I7" s="186" t="s">
        <v>665</v>
      </c>
      <c r="J7" s="167">
        <f>IF(E7="",0,VLOOKUP(E7,Per_res!$F$5:$H$271,3,FALSE))</f>
        <v>3</v>
      </c>
      <c r="K7" s="167">
        <f>IF(G7="",0,VLOOKUP(G7,Per_res!$K$5:$L$8,2,FALSE))</f>
        <v>3</v>
      </c>
      <c r="L7" s="167">
        <f t="shared" si="0"/>
        <v>9</v>
      </c>
      <c r="O7" s="70" t="s">
        <v>73</v>
      </c>
      <c r="P7" s="6">
        <f t="shared" si="1"/>
        <v>0</v>
      </c>
    </row>
    <row r="8" spans="3:17" ht="58.2" thickBot="1" x14ac:dyDescent="0.35">
      <c r="C8" s="190"/>
      <c r="D8" s="14" t="str">
        <f>Per_res!E17</f>
        <v>¿La empresa monitorea los resultados y tiene objetivos estratégicos para el corto plazo?</v>
      </c>
      <c r="E8" s="28" t="s">
        <v>151</v>
      </c>
      <c r="F8" s="15" t="str">
        <f>VLOOKUP(E8,Per_res!$F$5:$G$67,2,FALSE)</f>
        <v>Con el acompañamiento de los resultados de su empresa, usted estará listo para lograr identificar las fortalezas y debilidades de su negocio. Por lo tanto, se podrá, con más precisión, tomar acciones para aumentar las cosas buenas y reducir el impacto de las cosas malas.</v>
      </c>
      <c r="G8" s="19" t="s">
        <v>123</v>
      </c>
      <c r="H8" s="185" t="s">
        <v>659</v>
      </c>
      <c r="I8" s="186" t="s">
        <v>666</v>
      </c>
      <c r="J8" s="167">
        <f>IF(E8="",0,VLOOKUP(E8,Per_res!$F$5:$H$271,3,FALSE))</f>
        <v>2</v>
      </c>
      <c r="K8" s="167">
        <f>IF(G8="",0,VLOOKUP(G8,Per_res!$K$5:$L$8,2,FALSE))</f>
        <v>3</v>
      </c>
      <c r="L8" s="167">
        <f t="shared" si="0"/>
        <v>6</v>
      </c>
      <c r="O8" s="70" t="s">
        <v>74</v>
      </c>
      <c r="P8" s="6">
        <f t="shared" si="1"/>
        <v>0</v>
      </c>
    </row>
    <row r="9" spans="3:17" ht="72.599999999999994" thickTop="1" x14ac:dyDescent="0.3">
      <c r="C9" s="188" t="str">
        <f>Per_res!D21</f>
        <v>Estrategia a Mediano Plazo</v>
      </c>
      <c r="D9" s="14" t="str">
        <f>Per_res!E21</f>
        <v>¿La compañía busca nuevos segmentos de clientes?</v>
      </c>
      <c r="E9" s="132" t="s">
        <v>163</v>
      </c>
      <c r="F9" s="15" t="str">
        <f>VLOOKUP(E9,Per_res!$F$5:$G$67,2,FALSE)</f>
        <v>¡Felicitaciones! ¡Usted ya tiene el nivel máximo en esa cuestión!</v>
      </c>
      <c r="G9" s="19" t="s">
        <v>123</v>
      </c>
      <c r="H9" s="185" t="s">
        <v>659</v>
      </c>
      <c r="I9" s="186" t="s">
        <v>667</v>
      </c>
      <c r="J9" s="167">
        <f>IF(E9="",0,VLOOKUP(E9,Per_res!$F$5:$H$271,3,FALSE))</f>
        <v>4</v>
      </c>
      <c r="K9" s="167">
        <f>IF(G9="",0,VLOOKUP(G9,Per_res!$K$5:$L$8,2,FALSE))</f>
        <v>3</v>
      </c>
      <c r="L9" s="167">
        <f t="shared" si="0"/>
        <v>12</v>
      </c>
      <c r="O9" s="70" t="s">
        <v>75</v>
      </c>
      <c r="P9" s="6">
        <f t="shared" si="1"/>
        <v>0</v>
      </c>
    </row>
    <row r="10" spans="3:17" ht="57.6" x14ac:dyDescent="0.3">
      <c r="C10" s="189"/>
      <c r="D10" s="14" t="str">
        <f>Per_res!E25</f>
        <v>¿La empresa busca actualizar sus productos y tiene una cultura de innovación?</v>
      </c>
      <c r="E10" s="132" t="s">
        <v>495</v>
      </c>
      <c r="F10" s="15" t="str">
        <f>VLOOKUP(E10,Per_res!$F$5:$G$67,2,FALSE)</f>
        <v>¡Felicitaciones! ¡Usted ya tiene el nivel máximo en esa cuestión!</v>
      </c>
      <c r="G10" s="19" t="s">
        <v>123</v>
      </c>
      <c r="H10" s="185" t="s">
        <v>659</v>
      </c>
      <c r="I10" s="186" t="s">
        <v>668</v>
      </c>
      <c r="J10" s="167">
        <f>IF(E10="",0,VLOOKUP(E10,Per_res!$F$5:$H$271,3,FALSE))</f>
        <v>4</v>
      </c>
      <c r="K10" s="167">
        <f>IF(G10="",0,VLOOKUP(G10,Per_res!$K$5:$L$8,2,FALSE))</f>
        <v>3</v>
      </c>
      <c r="L10" s="167">
        <f t="shared" si="0"/>
        <v>12</v>
      </c>
      <c r="O10" s="70" t="s">
        <v>57</v>
      </c>
      <c r="P10" s="6">
        <f t="shared" si="1"/>
        <v>0</v>
      </c>
    </row>
    <row r="11" spans="3:17" ht="100.8" x14ac:dyDescent="0.3">
      <c r="C11" s="189"/>
      <c r="D11" s="14" t="str">
        <f>Per_res!E29</f>
        <v>¿La empresa invierte en la marca? Es decir, para que su marca sea recordada por sus clientes</v>
      </c>
      <c r="E11" s="132" t="s">
        <v>169</v>
      </c>
      <c r="F11" s="15" t="str">
        <f>VLOOKUP(E11,Per_res!$F$5:$G$67,2,FALSE)</f>
        <v>¡Felicitaciones! ¡Usted ya tiene el nivel máximo en esa cuestión!</v>
      </c>
      <c r="G11" s="19" t="s">
        <v>123</v>
      </c>
      <c r="H11" s="185" t="s">
        <v>659</v>
      </c>
      <c r="I11" s="186" t="s">
        <v>669</v>
      </c>
      <c r="J11" s="167">
        <f>IF(E11="",0,VLOOKUP(E11,Per_res!$F$5:$H$271,3,FALSE))</f>
        <v>4</v>
      </c>
      <c r="K11" s="167">
        <f>IF(G11="",0,VLOOKUP(G11,Per_res!$K$5:$L$8,2,FALSE))</f>
        <v>3</v>
      </c>
      <c r="L11" s="167">
        <f t="shared" si="0"/>
        <v>12</v>
      </c>
      <c r="O11" s="71" t="s">
        <v>76</v>
      </c>
      <c r="P11" s="6">
        <f t="shared" si="1"/>
        <v>0</v>
      </c>
    </row>
    <row r="12" spans="3:17" ht="58.2" thickBot="1" x14ac:dyDescent="0.35">
      <c r="C12" s="190"/>
      <c r="D12" s="14" t="str">
        <f>Per_res!E33</f>
        <v>¿La empresa tiene la capacidad de retener a los clientes antiguos y mantener a los nuevos clientes?</v>
      </c>
      <c r="E12" s="132" t="s">
        <v>172</v>
      </c>
      <c r="F12" s="15" t="str">
        <f>VLOOKUP(E12,Per_res!$F$5:$G$67,2,FALSE)</f>
        <v>¡Felicitaciones! ¡Usted ya tiene el nivel máximo en esa cuestión!</v>
      </c>
      <c r="G12" s="19" t="s">
        <v>123</v>
      </c>
      <c r="H12" s="185" t="s">
        <v>659</v>
      </c>
      <c r="I12" s="186" t="s">
        <v>670</v>
      </c>
      <c r="J12" s="167">
        <f>IF(E12="",0,VLOOKUP(E12,Per_res!$F$5:$H$271,3,FALSE))</f>
        <v>4</v>
      </c>
      <c r="K12" s="167">
        <f>IF(G12="",0,VLOOKUP(G12,Per_res!$K$5:$L$8,2,FALSE))</f>
        <v>3</v>
      </c>
      <c r="L12" s="167">
        <f t="shared" si="0"/>
        <v>12</v>
      </c>
    </row>
    <row r="13" spans="3:17" ht="43.8" thickTop="1" x14ac:dyDescent="0.3">
      <c r="C13" s="188" t="str">
        <f>Per_res!D37</f>
        <v>Estrategia a Largo Plazo</v>
      </c>
      <c r="D13" s="14" t="str">
        <f>Per_res!E37</f>
        <v>¿Cómo la empresa emplea los conceptos de responsabilidad social corporativa?</v>
      </c>
      <c r="E13" s="132" t="s">
        <v>174</v>
      </c>
      <c r="F13" s="15" t="str">
        <f>VLOOKUP(E13,Per_res!$F$5:$G$67,2,FALSE)</f>
        <v>Trate de hacer más por el medio ambiente y por  la sociedad que rodea a su entorno empresarial: propietarios, funcionarios, empleados, proveedores, la comunidad y el propio medio ambiente.</v>
      </c>
      <c r="G13" s="19" t="s">
        <v>123</v>
      </c>
      <c r="H13" s="185" t="s">
        <v>659</v>
      </c>
      <c r="I13" s="186" t="s">
        <v>671</v>
      </c>
      <c r="J13" s="167">
        <f>IF(E13="",0,VLOOKUP(E13,Per_res!$F$5:$H$271,3,FALSE))</f>
        <v>1</v>
      </c>
      <c r="K13" s="167">
        <f>IF(G13="",0,VLOOKUP(G13,Per_res!$K$5:$L$8,2,FALSE))</f>
        <v>3</v>
      </c>
      <c r="L13" s="167">
        <f t="shared" si="0"/>
        <v>3</v>
      </c>
    </row>
    <row r="14" spans="3:17" ht="86.4" x14ac:dyDescent="0.3">
      <c r="C14" s="189"/>
      <c r="D14" s="14" t="str">
        <f>Per_res!E41</f>
        <v>¿La empresa realiza inversiones a largo plazo?</v>
      </c>
      <c r="E14" s="132" t="s">
        <v>183</v>
      </c>
      <c r="F14" s="15" t="str">
        <f>VLOOKUP(E14,Per_res!$F$5:$G$67,2,FALSE)</f>
        <v>¡Felicitaciones! ¡Usted ya tiene el nivel máximo en esa cuestión!</v>
      </c>
      <c r="G14" s="19" t="s">
        <v>123</v>
      </c>
      <c r="H14" s="185" t="s">
        <v>659</v>
      </c>
      <c r="I14" s="186" t="s">
        <v>672</v>
      </c>
      <c r="J14" s="167">
        <f>IF(E14="",0,VLOOKUP(E14,Per_res!$F$5:$H$271,3,FALSE))</f>
        <v>4</v>
      </c>
      <c r="K14" s="167">
        <f>IF(G14="",0,VLOOKUP(G14,Per_res!$K$5:$L$8,2,FALSE))</f>
        <v>3</v>
      </c>
      <c r="L14" s="167">
        <f t="shared" si="0"/>
        <v>12</v>
      </c>
    </row>
    <row r="15" spans="3:17" ht="57.6" x14ac:dyDescent="0.3">
      <c r="C15" s="189"/>
      <c r="D15" s="14" t="str">
        <f>Per_res!E45</f>
        <v>¿La empresa invierte en la retención de talento?</v>
      </c>
      <c r="E15" s="132" t="s">
        <v>188</v>
      </c>
      <c r="F15" s="15" t="str">
        <f>VLOOKUP(E15,Per_res!$F$5:$G$67,2,FALSE)</f>
        <v>¡Felicitaciones! ¡Usted ya tiene el nivel máximo en esa cuestión!</v>
      </c>
      <c r="G15" s="19" t="s">
        <v>123</v>
      </c>
      <c r="H15" s="185" t="s">
        <v>659</v>
      </c>
      <c r="I15" s="186" t="s">
        <v>673</v>
      </c>
      <c r="J15" s="167">
        <f>IF(E15="",0,VLOOKUP(E15,Per_res!$F$5:$H$271,3,FALSE))</f>
        <v>4</v>
      </c>
      <c r="K15" s="167">
        <f>IF(G15="",0,VLOOKUP(G15,Per_res!$K$5:$L$8,2,FALSE))</f>
        <v>3</v>
      </c>
      <c r="L15" s="167">
        <f t="shared" si="0"/>
        <v>12</v>
      </c>
    </row>
    <row r="16" spans="3:17" ht="43.8" thickBot="1" x14ac:dyDescent="0.35">
      <c r="C16" s="190"/>
      <c r="D16" s="14" t="str">
        <f>Per_res!E48</f>
        <v>¿La empresa tiene el objetivo de explorar otros mercados?</v>
      </c>
      <c r="E16" s="132" t="s">
        <v>193</v>
      </c>
      <c r="F16" s="15" t="str">
        <f>VLOOKUP(E16,Per_res!$F$5:$G$67,2,FALSE)</f>
        <v>¡Felicitaciones! ¡Usted ya tiene el nivel máximo en esa cuestión!</v>
      </c>
      <c r="G16" s="19" t="s">
        <v>123</v>
      </c>
      <c r="H16" s="185" t="s">
        <v>659</v>
      </c>
      <c r="I16" s="186" t="s">
        <v>674</v>
      </c>
      <c r="J16" s="167">
        <f>IF(E16="",0,VLOOKUP(E16,Per_res!$F$5:$H$271,3,FALSE))</f>
        <v>4</v>
      </c>
      <c r="K16" s="167">
        <f>IF(G16="",0,VLOOKUP(G16,Per_res!$K$5:$L$8,2,FALSE))</f>
        <v>3</v>
      </c>
      <c r="L16" s="167">
        <f t="shared" si="0"/>
        <v>12</v>
      </c>
    </row>
    <row r="17" spans="3:12" ht="58.2" thickTop="1" x14ac:dyDescent="0.3">
      <c r="C17" s="188" t="str">
        <f>Per_res!D52</f>
        <v>Análisis Ambiental</v>
      </c>
      <c r="D17" s="14" t="str">
        <f>Per_res!E52</f>
        <v>¿La empresa conoce a sus competidores y sustitutos?</v>
      </c>
      <c r="E17" s="132" t="s">
        <v>197</v>
      </c>
      <c r="F17" s="15" t="str">
        <f>VLOOKUP(E17,Per_res!$F$5:$G$67,2,FALSE)</f>
        <v>¡Felicitaciones! ¡Usted ya tiene el nivel máximo en esa cuestión!</v>
      </c>
      <c r="G17" s="19" t="s">
        <v>123</v>
      </c>
      <c r="H17" s="185" t="s">
        <v>659</v>
      </c>
      <c r="I17" s="186" t="s">
        <v>675</v>
      </c>
      <c r="J17" s="167">
        <f>IF(E17="",0,VLOOKUP(E17,Per_res!$F$5:$H$271,3,FALSE))</f>
        <v>4</v>
      </c>
      <c r="K17" s="167">
        <f>IF(G17="",0,VLOOKUP(G17,Per_res!$K$5:$L$8,2,FALSE))</f>
        <v>3</v>
      </c>
      <c r="L17" s="167">
        <f t="shared" si="0"/>
        <v>12</v>
      </c>
    </row>
    <row r="18" spans="3:12" ht="57.6" x14ac:dyDescent="0.3">
      <c r="C18" s="189"/>
      <c r="D18" s="14" t="str">
        <f>Per_res!E56</f>
        <v>¿La empresa es eficiente en su gestión de proveedores?</v>
      </c>
      <c r="E18" s="132" t="s">
        <v>202</v>
      </c>
      <c r="F18" s="15" t="str">
        <f>VLOOKUP(E18,Per_res!$F$5:$G$67,2,FALSE)</f>
        <v>¡Felicitaciones! ¡Usted ya tiene el nivel máximo en esa cuestión!</v>
      </c>
      <c r="G18" s="19" t="s">
        <v>123</v>
      </c>
      <c r="H18" s="185" t="s">
        <v>659</v>
      </c>
      <c r="I18" s="186" t="s">
        <v>676</v>
      </c>
      <c r="J18" s="167">
        <f>IF(E18="",0,VLOOKUP(E18,Per_res!$F$5:$H$271,3,FALSE))</f>
        <v>4</v>
      </c>
      <c r="K18" s="167">
        <f>IF(G18="",0,VLOOKUP(G18,Per_res!$K$5:$L$8,2,FALSE))</f>
        <v>3</v>
      </c>
      <c r="L18" s="167">
        <f t="shared" si="0"/>
        <v>12</v>
      </c>
    </row>
    <row r="19" spans="3:12" ht="72" x14ac:dyDescent="0.3">
      <c r="C19" s="189"/>
      <c r="D19" s="14" t="str">
        <f>Per_res!E60</f>
        <v>¿La empresa tiene una buena relación con los clientes?</v>
      </c>
      <c r="E19" s="132" t="s">
        <v>10</v>
      </c>
      <c r="F19" s="15" t="str">
        <f>VLOOKUP(E19,Per_res!$F$5:$G$67,2,FALSE)</f>
        <v>¡Felicitaciones! ¡Usted ya tiene el nivel máximo en esa cuestión!</v>
      </c>
      <c r="G19" s="19" t="s">
        <v>123</v>
      </c>
      <c r="H19" s="185" t="s">
        <v>659</v>
      </c>
      <c r="I19" s="186" t="s">
        <v>677</v>
      </c>
      <c r="J19" s="167">
        <f>IF(E19="",0,VLOOKUP(E19,Per_res!$F$5:$H$271,3,FALSE))</f>
        <v>4</v>
      </c>
      <c r="K19" s="167">
        <f>IF(G19="",0,VLOOKUP(G19,Per_res!$K$5:$L$8,2,FALSE))</f>
        <v>3</v>
      </c>
      <c r="L19" s="167">
        <f t="shared" si="0"/>
        <v>12</v>
      </c>
    </row>
    <row r="20" spans="3:12" ht="43.8" thickBot="1" x14ac:dyDescent="0.35">
      <c r="C20" s="190"/>
      <c r="D20" s="14" t="str">
        <f>Per_res!E64</f>
        <v>¿Hay barreras de entrada en el segmento de negocio?</v>
      </c>
      <c r="E20" s="132" t="s">
        <v>209</v>
      </c>
      <c r="F20" s="15" t="str">
        <f>VLOOKUP(E20,Per_res!$F$5:$G$67,2,FALSE)</f>
        <v>¡Felicitaciones! ¡Usted ya tiene el nivel máximo en esa cuestión!</v>
      </c>
      <c r="G20" s="19" t="s">
        <v>123</v>
      </c>
      <c r="H20" s="185" t="s">
        <v>659</v>
      </c>
      <c r="I20" s="186" t="s">
        <v>678</v>
      </c>
      <c r="J20" s="167">
        <f>IF(E20="",0,VLOOKUP(E20,Per_res!$F$5:$H$271,3,FALSE))</f>
        <v>4</v>
      </c>
      <c r="K20" s="167">
        <f>IF(G20="",0,VLOOKUP(G20,Per_res!$K$5:$L$8,2,FALSE))</f>
        <v>3</v>
      </c>
      <c r="L20" s="167">
        <f t="shared" si="0"/>
        <v>12</v>
      </c>
    </row>
    <row r="21" spans="3:12" ht="15" thickTop="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row r="450" ht="30" customHeight="1" x14ac:dyDescent="0.3"/>
    <row r="451" ht="30" customHeight="1" x14ac:dyDescent="0.3"/>
    <row r="452" ht="30" customHeight="1" x14ac:dyDescent="0.3"/>
    <row r="453" ht="30" customHeight="1" x14ac:dyDescent="0.3"/>
    <row r="454" ht="30" customHeight="1" x14ac:dyDescent="0.3"/>
    <row r="455" ht="30" customHeight="1" x14ac:dyDescent="0.3"/>
  </sheetData>
  <mergeCells count="4">
    <mergeCell ref="C9:C12"/>
    <mergeCell ref="C13:C16"/>
    <mergeCell ref="C17:C20"/>
    <mergeCell ref="C5:C8"/>
  </mergeCells>
  <conditionalFormatting sqref="G5:G20">
    <cfRule type="cellIs" dxfId="72" priority="1" operator="equal">
      <formula>"Irrelevante"</formula>
    </cfRule>
    <cfRule type="cellIs" dxfId="71" priority="2" operator="equal">
      <formula>"Poco importante"</formula>
    </cfRule>
    <cfRule type="cellIs" dxfId="70" priority="3" operator="equal">
      <formula>"Importante"</formula>
    </cfRule>
    <cfRule type="cellIs" dxfId="69" priority="4" operator="equal">
      <formula>"Muy importante"</formula>
    </cfRule>
  </conditionalFormatting>
  <dataValidations count="2">
    <dataValidation type="list" allowBlank="1" showInputMessage="1" showErrorMessage="1" sqref="G5:G20" xr:uid="{5538EAA7-91BB-4A43-AD0A-BCF60B81A3C5}">
      <formula1>"Muy importante,Importante,Poco importante,Irrelevante"</formula1>
    </dataValidation>
    <dataValidation type="list" allowBlank="1" showInputMessage="1" showErrorMessage="1" sqref="H5:H20" xr:uid="{DA721757-6745-4925-B6F0-2CC5ACFA117D}">
      <formula1>"Técnica,Conductual,Herramientas,Técnica y Conductual,Técnica y Herramientas,Conductual y Herramientas,Técnica Conductual y Herramientas"</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100-000002000000}">
          <x14:formula1>
            <xm:f>Per_res!$F$5:$F$8</xm:f>
          </x14:formula1>
          <xm:sqref>E5</xm:sqref>
        </x14:dataValidation>
        <x14:dataValidation type="list" allowBlank="1" showInputMessage="1" showErrorMessage="1" xr:uid="{00000000-0002-0000-0100-000003000000}">
          <x14:formula1>
            <xm:f>Per_res!$F$9:$F$12</xm:f>
          </x14:formula1>
          <xm:sqref>E6</xm:sqref>
        </x14:dataValidation>
        <x14:dataValidation type="list" allowBlank="1" showInputMessage="1" showErrorMessage="1" xr:uid="{00000000-0002-0000-0100-000004000000}">
          <x14:formula1>
            <xm:f>Per_res!$F$13:$F$16</xm:f>
          </x14:formula1>
          <xm:sqref>E7</xm:sqref>
        </x14:dataValidation>
        <x14:dataValidation type="list" allowBlank="1" showInputMessage="1" showErrorMessage="1" xr:uid="{00000000-0002-0000-0100-000005000000}">
          <x14:formula1>
            <xm:f>Per_res!$F$17:$F$20</xm:f>
          </x14:formula1>
          <xm:sqref>E8</xm:sqref>
        </x14:dataValidation>
        <x14:dataValidation type="list" allowBlank="1" showInputMessage="1" showErrorMessage="1" xr:uid="{00000000-0002-0000-0100-000006000000}">
          <x14:formula1>
            <xm:f>Per_res!$F$21:$F$24</xm:f>
          </x14:formula1>
          <xm:sqref>E9</xm:sqref>
        </x14:dataValidation>
        <x14:dataValidation type="list" allowBlank="1" showInputMessage="1" showErrorMessage="1" xr:uid="{00000000-0002-0000-0100-000007000000}">
          <x14:formula1>
            <xm:f>Per_res!$F$25:$F$28</xm:f>
          </x14:formula1>
          <xm:sqref>E10</xm:sqref>
        </x14:dataValidation>
        <x14:dataValidation type="list" allowBlank="1" showInputMessage="1" showErrorMessage="1" xr:uid="{00000000-0002-0000-0100-000008000000}">
          <x14:formula1>
            <xm:f>Per_res!$F$29:$F$32</xm:f>
          </x14:formula1>
          <xm:sqref>E11</xm:sqref>
        </x14:dataValidation>
        <x14:dataValidation type="list" allowBlank="1" showInputMessage="1" showErrorMessage="1" xr:uid="{00000000-0002-0000-0100-000009000000}">
          <x14:formula1>
            <xm:f>Per_res!$F$33:$F$36</xm:f>
          </x14:formula1>
          <xm:sqref>E12</xm:sqref>
        </x14:dataValidation>
        <x14:dataValidation type="list" allowBlank="1" showInputMessage="1" showErrorMessage="1" xr:uid="{00000000-0002-0000-0100-00000A000000}">
          <x14:formula1>
            <xm:f>Per_res!$F$37:$F$40</xm:f>
          </x14:formula1>
          <xm:sqref>E13</xm:sqref>
        </x14:dataValidation>
        <x14:dataValidation type="list" allowBlank="1" showInputMessage="1" showErrorMessage="1" xr:uid="{00000000-0002-0000-0100-00000B000000}">
          <x14:formula1>
            <xm:f>Per_res!$F$41:$F$44</xm:f>
          </x14:formula1>
          <xm:sqref>E14</xm:sqref>
        </x14:dataValidation>
        <x14:dataValidation type="list" allowBlank="1" showInputMessage="1" showErrorMessage="1" xr:uid="{00000000-0002-0000-0100-00000C000000}">
          <x14:formula1>
            <xm:f>Per_res!$F$45:$F$47</xm:f>
          </x14:formula1>
          <xm:sqref>E15</xm:sqref>
        </x14:dataValidation>
        <x14:dataValidation type="list" allowBlank="1" showInputMessage="1" showErrorMessage="1" xr:uid="{00000000-0002-0000-0100-00000D000000}">
          <x14:formula1>
            <xm:f>Per_res!$F$48:$F$51</xm:f>
          </x14:formula1>
          <xm:sqref>E16</xm:sqref>
        </x14:dataValidation>
        <x14:dataValidation type="list" allowBlank="1" showInputMessage="1" showErrorMessage="1" xr:uid="{00000000-0002-0000-0100-00000E000000}">
          <x14:formula1>
            <xm:f>Per_res!$F$52:$F$55</xm:f>
          </x14:formula1>
          <xm:sqref>E17</xm:sqref>
        </x14:dataValidation>
        <x14:dataValidation type="list" allowBlank="1" showInputMessage="1" showErrorMessage="1" xr:uid="{00000000-0002-0000-0100-00000F000000}">
          <x14:formula1>
            <xm:f>Per_res!$F$56:$F$59</xm:f>
          </x14:formula1>
          <xm:sqref>E18</xm:sqref>
        </x14:dataValidation>
        <x14:dataValidation type="list" allowBlank="1" showInputMessage="1" showErrorMessage="1" xr:uid="{00000000-0002-0000-0100-000010000000}">
          <x14:formula1>
            <xm:f>Per_res!$F$60:$F$63</xm:f>
          </x14:formula1>
          <xm:sqref>E19</xm:sqref>
        </x14:dataValidation>
        <x14:dataValidation type="list" allowBlank="1" showInputMessage="1" showErrorMessage="1" xr:uid="{00000000-0002-0000-0100-000011000000}">
          <x14:formula1>
            <xm:f>Per_res!$F$64:$F$67</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Q455"/>
  <sheetViews>
    <sheetView showGridLines="0" zoomScale="90" zoomScaleNormal="90" zoomScalePageLayoutView="80" workbookViewId="0">
      <pane ySplit="4" topLeftCell="A5" activePane="bottomLeft" state="frozen"/>
      <selection activeCell="E3" sqref="E3"/>
      <selection pane="bottomLeft" activeCell="E25" sqref="E25"/>
    </sheetView>
  </sheetViews>
  <sheetFormatPr defaultColWidth="11" defaultRowHeight="14.4" x14ac:dyDescent="0.3"/>
  <cols>
    <col min="1" max="1" width="2.09765625" style="7" customWidth="1"/>
    <col min="2" max="2" width="1.3984375" style="7" customWidth="1"/>
    <col min="3" max="3" width="10" style="7" customWidth="1"/>
    <col min="4" max="4" width="28.59765625" style="11" customWidth="1"/>
    <col min="5" max="5" width="32.19921875" style="7" customWidth="1"/>
    <col min="6" max="6" width="59.3984375" style="7" customWidth="1"/>
    <col min="7" max="7" width="21.59765625" style="11" bestFit="1" customWidth="1"/>
    <col min="8" max="8" width="24.3984375" style="7" customWidth="1"/>
    <col min="9" max="9" width="10.69921875" style="91" customWidth="1"/>
    <col min="10" max="14" width="10.69921875" style="16" customWidth="1"/>
    <col min="15" max="15" width="25.69921875" style="16" bestFit="1" customWidth="1"/>
    <col min="16" max="17" width="10.69921875" style="16" customWidth="1"/>
    <col min="18" max="21" width="10.69921875" style="7" customWidth="1"/>
    <col min="22" max="16384" width="11" style="7"/>
  </cols>
  <sheetData>
    <row r="1" spans="3:17" s="2" customFormat="1" ht="39" customHeight="1" x14ac:dyDescent="0.3">
      <c r="C1" s="3"/>
      <c r="D1" s="8"/>
      <c r="I1" s="89"/>
      <c r="J1" s="68"/>
      <c r="K1" s="68"/>
      <c r="L1" s="68"/>
      <c r="M1" s="68"/>
      <c r="N1" s="68"/>
      <c r="O1" s="68"/>
      <c r="P1" s="68"/>
      <c r="Q1" s="68"/>
    </row>
    <row r="2" spans="3:17" s="5" customFormat="1" ht="30" customHeight="1" x14ac:dyDescent="0.3">
      <c r="C2" s="4"/>
      <c r="D2" s="9"/>
      <c r="E2" s="4"/>
      <c r="F2" s="4"/>
      <c r="G2" s="4"/>
      <c r="I2" s="90"/>
      <c r="J2" s="69"/>
      <c r="K2" s="69"/>
      <c r="L2" s="69"/>
      <c r="M2" s="69"/>
      <c r="N2" s="69"/>
      <c r="O2" s="69"/>
      <c r="P2" s="69"/>
      <c r="Q2" s="69"/>
    </row>
    <row r="3" spans="3:17" ht="15" customHeight="1" thickBot="1" x14ac:dyDescent="0.35">
      <c r="C3" s="6"/>
      <c r="D3" s="10"/>
      <c r="E3" s="6"/>
      <c r="F3" s="6"/>
      <c r="G3" s="6"/>
    </row>
    <row r="4" spans="3:17" ht="30" customHeight="1" thickTop="1" thickBot="1" x14ac:dyDescent="0.35">
      <c r="C4" s="12" t="s">
        <v>214</v>
      </c>
      <c r="D4" s="1" t="s">
        <v>215</v>
      </c>
      <c r="E4" s="1" t="s">
        <v>216</v>
      </c>
      <c r="F4" s="1" t="s">
        <v>651</v>
      </c>
      <c r="G4" s="12" t="s">
        <v>217</v>
      </c>
      <c r="H4" s="12" t="s">
        <v>656</v>
      </c>
      <c r="J4" s="16" t="s">
        <v>62</v>
      </c>
      <c r="K4" s="16" t="s">
        <v>63</v>
      </c>
      <c r="L4" s="16" t="s">
        <v>67</v>
      </c>
    </row>
    <row r="5" spans="3:17" ht="30" thickTop="1" thickBot="1" x14ac:dyDescent="0.35">
      <c r="C5" s="188" t="str">
        <f>Per_res!D68</f>
        <v>Planificación Financiera</v>
      </c>
      <c r="D5" s="13" t="str">
        <f>Per_res!E68</f>
        <v>¿La empresa posee inversiones financieras y reserva de capital?</v>
      </c>
      <c r="E5" s="153"/>
      <c r="F5" s="17" t="e">
        <f>VLOOKUP(E5,Per_res!$F$68:$G$127,2,FALSE)</f>
        <v>#N/A</v>
      </c>
      <c r="G5" s="163" t="s">
        <v>123</v>
      </c>
      <c r="H5" s="87" t="s">
        <v>659</v>
      </c>
      <c r="J5" s="6">
        <f>IF(E5="",0,VLOOKUP(E5,Per_res!$F$5:$H$271,3,FALSE))</f>
        <v>0</v>
      </c>
      <c r="K5" s="6">
        <f>IF(G5="",0,VLOOKUP(G5,Per_res!$K$5:$L$8,2,FALSE))</f>
        <v>3</v>
      </c>
      <c r="L5" s="6">
        <f>K5*J5</f>
        <v>0</v>
      </c>
      <c r="O5" s="70" t="s">
        <v>71</v>
      </c>
      <c r="P5" s="6">
        <f>COUNTIF($H$5:$H$20,O5)</f>
        <v>16</v>
      </c>
    </row>
    <row r="6" spans="3:17" ht="44.4" thickTop="1" thickBot="1" x14ac:dyDescent="0.35">
      <c r="C6" s="189"/>
      <c r="D6" s="13" t="str">
        <f>Per_res!E72</f>
        <v>¿La empresa cuenta con la planificación y control del presupuesto?</v>
      </c>
      <c r="E6" s="28"/>
      <c r="F6" s="17" t="e">
        <f>VLOOKUP(E6,Per_res!$F$68:$G$127,2,FALSE)</f>
        <v>#N/A</v>
      </c>
      <c r="G6" s="19" t="s">
        <v>123</v>
      </c>
      <c r="H6" s="87" t="s">
        <v>659</v>
      </c>
      <c r="J6" s="6">
        <f>IF(E6="",0,VLOOKUP(E6,Per_res!$F$5:$H$271,3,FALSE))</f>
        <v>0</v>
      </c>
      <c r="K6" s="6">
        <f>IF(G6="",0,VLOOKUP(G6,Per_res!$K$5:$L$8,2,FALSE))</f>
        <v>3</v>
      </c>
      <c r="L6" s="6">
        <f t="shared" ref="L6:L20" si="0">K6*J6</f>
        <v>0</v>
      </c>
      <c r="O6" s="70" t="s">
        <v>72</v>
      </c>
      <c r="P6" s="6">
        <f t="shared" ref="P6:P11" si="1">COUNTIF($H$5:$H$20,O6)</f>
        <v>0</v>
      </c>
    </row>
    <row r="7" spans="3:17" ht="30" thickTop="1" thickBot="1" x14ac:dyDescent="0.35">
      <c r="C7" s="189"/>
      <c r="D7" s="13" t="str">
        <f>Per_res!E76</f>
        <v>¿La empresa sabe la diferencia entre costo e inversión?</v>
      </c>
      <c r="E7" s="28"/>
      <c r="F7" s="17" t="e">
        <f>VLOOKUP(E7,Per_res!$F$68:$G$127,2,FALSE)</f>
        <v>#N/A</v>
      </c>
      <c r="G7" s="19" t="s">
        <v>123</v>
      </c>
      <c r="H7" s="87" t="s">
        <v>659</v>
      </c>
      <c r="J7" s="6">
        <f>IF(E7="",0,VLOOKUP(E7,Per_res!$F$5:$H$271,3,FALSE))</f>
        <v>0</v>
      </c>
      <c r="K7" s="6">
        <f>IF(G7="",0,VLOOKUP(G7,Per_res!$K$5:$L$8,2,FALSE))</f>
        <v>3</v>
      </c>
      <c r="L7" s="6">
        <f t="shared" si="0"/>
        <v>0</v>
      </c>
      <c r="O7" s="70" t="s">
        <v>73</v>
      </c>
      <c r="P7" s="6">
        <f t="shared" si="1"/>
        <v>0</v>
      </c>
    </row>
    <row r="8" spans="3:17" ht="44.4" thickTop="1" thickBot="1" x14ac:dyDescent="0.35">
      <c r="C8" s="190"/>
      <c r="D8" s="13" t="str">
        <f>Per_res!E79</f>
        <v>¿La empresa tiene previsto solicitar o ya adquirió un préstamo?</v>
      </c>
      <c r="E8" s="153"/>
      <c r="F8" s="17" t="e">
        <f>VLOOKUP(E8,Per_res!$F$68:$G$127,2,FALSE)</f>
        <v>#N/A</v>
      </c>
      <c r="G8" s="19" t="s">
        <v>123</v>
      </c>
      <c r="H8" s="87" t="s">
        <v>659</v>
      </c>
      <c r="J8" s="6">
        <f>IF(E8="",0,VLOOKUP(E8,Per_res!$F$5:$H$271,3,FALSE))</f>
        <v>0</v>
      </c>
      <c r="K8" s="6">
        <f>IF(G8="",0,VLOOKUP(G8,Per_res!$K$5:$L$8,2,FALSE))</f>
        <v>3</v>
      </c>
      <c r="L8" s="6">
        <f t="shared" si="0"/>
        <v>0</v>
      </c>
      <c r="O8" s="70" t="s">
        <v>74</v>
      </c>
      <c r="P8" s="6">
        <f t="shared" si="1"/>
        <v>0</v>
      </c>
    </row>
    <row r="9" spans="3:17" ht="29.4" thickTop="1" x14ac:dyDescent="0.3">
      <c r="C9" s="188" t="str">
        <f>Per_res!D83</f>
        <v>Control Financiero</v>
      </c>
      <c r="D9" s="14" t="str">
        <f>Per_res!E83</f>
        <v>¿La empresa lleva a cabo una gestión en su flujo de caja?</v>
      </c>
      <c r="E9" s="132"/>
      <c r="F9" s="17" t="e">
        <f>VLOOKUP(E9,Per_res!$F$68:$G$127,2,FALSE)</f>
        <v>#N/A</v>
      </c>
      <c r="G9" s="19" t="s">
        <v>123</v>
      </c>
      <c r="H9" s="87" t="s">
        <v>659</v>
      </c>
      <c r="J9" s="6">
        <f>IF(E9="",0,VLOOKUP(E9,Per_res!$F$5:$H$271,3,FALSE))</f>
        <v>0</v>
      </c>
      <c r="K9" s="6">
        <f>IF(G9="",0,VLOOKUP(G9,Per_res!$K$5:$L$8,2,FALSE))</f>
        <v>3</v>
      </c>
      <c r="L9" s="6">
        <f t="shared" si="0"/>
        <v>0</v>
      </c>
      <c r="O9" s="70" t="s">
        <v>75</v>
      </c>
      <c r="P9" s="6">
        <f t="shared" si="1"/>
        <v>0</v>
      </c>
    </row>
    <row r="10" spans="3:17" ht="28.8" x14ac:dyDescent="0.3">
      <c r="C10" s="189"/>
      <c r="D10" s="14" t="str">
        <f>Per_res!E87</f>
        <v>¿La empresa separa lo que es de ella de lo que es del propietário?</v>
      </c>
      <c r="E10" s="132"/>
      <c r="F10" s="17" t="e">
        <f>VLOOKUP(E10,Per_res!$F$68:$G$127,2,FALSE)</f>
        <v>#N/A</v>
      </c>
      <c r="G10" s="19" t="s">
        <v>123</v>
      </c>
      <c r="H10" s="87" t="s">
        <v>659</v>
      </c>
      <c r="J10" s="6">
        <f>IF(E10="",0,VLOOKUP(E10,Per_res!$F$5:$H$271,3,FALSE))</f>
        <v>0</v>
      </c>
      <c r="K10" s="6">
        <f>IF(G10="",0,VLOOKUP(G10,Per_res!$K$5:$L$8,2,FALSE))</f>
        <v>3</v>
      </c>
      <c r="L10" s="6">
        <f t="shared" si="0"/>
        <v>0</v>
      </c>
      <c r="O10" s="70" t="s">
        <v>57</v>
      </c>
      <c r="P10" s="6">
        <f t="shared" si="1"/>
        <v>0</v>
      </c>
    </row>
    <row r="11" spans="3:17" ht="28.8" x14ac:dyDescent="0.3">
      <c r="C11" s="189"/>
      <c r="D11" s="14" t="str">
        <f>Per_res!E91</f>
        <v>¿La empresa tiene el control de su capital de trabajo?</v>
      </c>
      <c r="E11" s="132"/>
      <c r="F11" s="17" t="e">
        <f>VLOOKUP(E11,Per_res!$F$68:$G$127,2,FALSE)</f>
        <v>#N/A</v>
      </c>
      <c r="G11" s="19" t="s">
        <v>123</v>
      </c>
      <c r="H11" s="87" t="s">
        <v>659</v>
      </c>
      <c r="J11" s="6">
        <f>IF(E11="",0,VLOOKUP(E11,Per_res!$F$5:$H$271,3,FALSE))</f>
        <v>0</v>
      </c>
      <c r="K11" s="6">
        <f>IF(G11="",0,VLOOKUP(G11,Per_res!$K$5:$L$8,2,FALSE))</f>
        <v>3</v>
      </c>
      <c r="L11" s="6">
        <f t="shared" si="0"/>
        <v>0</v>
      </c>
      <c r="O11" s="71" t="s">
        <v>76</v>
      </c>
      <c r="P11" s="6">
        <f t="shared" si="1"/>
        <v>0</v>
      </c>
    </row>
    <row r="12" spans="3:17" ht="29.4" thickBot="1" x14ac:dyDescent="0.35">
      <c r="C12" s="190"/>
      <c r="D12" s="14" t="str">
        <f>Per_res!E95</f>
        <v>¿La empresa mantiene un estricto control de contabilidad?</v>
      </c>
      <c r="E12" s="132"/>
      <c r="F12" s="17" t="e">
        <f>VLOOKUP(E12,Per_res!$F$68:$G$127,2,FALSE)</f>
        <v>#N/A</v>
      </c>
      <c r="G12" s="19" t="s">
        <v>123</v>
      </c>
      <c r="H12" s="87" t="s">
        <v>659</v>
      </c>
      <c r="J12" s="6">
        <f>IF(E12="",0,VLOOKUP(E12,Per_res!$F$5:$H$271,3,FALSE))</f>
        <v>0</v>
      </c>
      <c r="K12" s="6">
        <f>IF(G12="",0,VLOOKUP(G12,Per_res!$K$5:$L$8,2,FALSE))</f>
        <v>3</v>
      </c>
      <c r="L12" s="6">
        <f t="shared" si="0"/>
        <v>0</v>
      </c>
    </row>
    <row r="13" spans="3:17" ht="29.4" thickTop="1" x14ac:dyDescent="0.3">
      <c r="C13" s="188" t="str">
        <f>Per_res!D99</f>
        <v>Margen de Contribución y Rentabilidad</v>
      </c>
      <c r="D13" s="14" t="str">
        <f>Per_res!E99</f>
        <v>¿La empresa comprende todos los costos implicados en su negocio?</v>
      </c>
      <c r="E13" s="132"/>
      <c r="F13" s="17" t="e">
        <f>VLOOKUP(E13,Per_res!$F$68:$G$127,2,FALSE)</f>
        <v>#N/A</v>
      </c>
      <c r="G13" s="19" t="s">
        <v>123</v>
      </c>
      <c r="H13" s="87" t="s">
        <v>659</v>
      </c>
      <c r="J13" s="6">
        <f>IF(E13="",0,VLOOKUP(E13,Per_res!$F$5:$H$271,3,FALSE))</f>
        <v>0</v>
      </c>
      <c r="K13" s="6">
        <f>IF(G13="",0,VLOOKUP(G13,Per_res!$K$5:$L$8,2,FALSE))</f>
        <v>3</v>
      </c>
      <c r="L13" s="6">
        <f t="shared" si="0"/>
        <v>0</v>
      </c>
    </row>
    <row r="14" spans="3:17" ht="43.2" x14ac:dyDescent="0.3">
      <c r="C14" s="189"/>
      <c r="D14" s="14" t="str">
        <f>Per_res!E103</f>
        <v>¿La empresa posee un margen de contribución en sus productos o servicios?</v>
      </c>
      <c r="E14" s="132"/>
      <c r="F14" s="17" t="e">
        <f>VLOOKUP(E14,Per_res!$F$68:$G$127,2,FALSE)</f>
        <v>#N/A</v>
      </c>
      <c r="G14" s="19" t="s">
        <v>123</v>
      </c>
      <c r="H14" s="87" t="s">
        <v>659</v>
      </c>
      <c r="J14" s="6">
        <f>IF(E14="",0,VLOOKUP(E14,Per_res!$F$5:$H$271,3,FALSE))</f>
        <v>0</v>
      </c>
      <c r="K14" s="6">
        <f>IF(G14="",0,VLOOKUP(G14,Per_res!$K$5:$L$8,2,FALSE))</f>
        <v>3</v>
      </c>
      <c r="L14" s="6">
        <f t="shared" si="0"/>
        <v>0</v>
      </c>
    </row>
    <row r="15" spans="3:17" ht="43.2" x14ac:dyDescent="0.3">
      <c r="C15" s="189"/>
      <c r="D15" s="14" t="str">
        <f>Per_res!E106</f>
        <v>¿La empresa fija el precio de su producto o servicio correctamente?</v>
      </c>
      <c r="E15" s="132"/>
      <c r="F15" s="17" t="e">
        <f>VLOOKUP(E15,Per_res!$F$68:$G$127,2,FALSE)</f>
        <v>#N/A</v>
      </c>
      <c r="G15" s="19" t="s">
        <v>123</v>
      </c>
      <c r="H15" s="87" t="s">
        <v>659</v>
      </c>
      <c r="J15" s="6">
        <f>IF(E15="",0,VLOOKUP(E15,Per_res!$F$5:$H$271,3,FALSE))</f>
        <v>0</v>
      </c>
      <c r="K15" s="6">
        <f>IF(G15="",0,VLOOKUP(G15,Per_res!$K$5:$L$8,2,FALSE))</f>
        <v>3</v>
      </c>
      <c r="L15" s="6">
        <f t="shared" si="0"/>
        <v>0</v>
      </c>
    </row>
    <row r="16" spans="3:17" ht="29.4" thickBot="1" x14ac:dyDescent="0.35">
      <c r="C16" s="190"/>
      <c r="D16" s="14" t="str">
        <f>Per_res!E109</f>
        <v>¿Usted sabe distinguir costos variables de costos fijos?</v>
      </c>
      <c r="E16" s="132"/>
      <c r="F16" s="17" t="e">
        <f>VLOOKUP(E16,Per_res!$F$68:$G$127,2,FALSE)</f>
        <v>#N/A</v>
      </c>
      <c r="G16" s="19" t="s">
        <v>123</v>
      </c>
      <c r="H16" s="87" t="s">
        <v>659</v>
      </c>
      <c r="J16" s="6">
        <f>IF(E16="",0,VLOOKUP(E16,Per_res!$F$5:$H$271,3,FALSE))</f>
        <v>0</v>
      </c>
      <c r="K16" s="6">
        <f>IF(G16="",0,VLOOKUP(G16,Per_res!$K$5:$L$8,2,FALSE))</f>
        <v>3</v>
      </c>
      <c r="L16" s="6">
        <f t="shared" si="0"/>
        <v>0</v>
      </c>
    </row>
    <row r="17" spans="3:12" ht="29.4" thickTop="1" x14ac:dyDescent="0.3">
      <c r="C17" s="188" t="str">
        <f>Per_res!D112</f>
        <v>Indicadores Financieros</v>
      </c>
      <c r="D17" s="14" t="str">
        <f>Per_res!E112</f>
        <v>¿La empresa tiene una facturación que coincide con lo planificado?</v>
      </c>
      <c r="E17" s="132"/>
      <c r="F17" s="17" t="e">
        <f>VLOOKUP(E17,Per_res!$F$68:$G$127,2,FALSE)</f>
        <v>#N/A</v>
      </c>
      <c r="G17" s="19" t="s">
        <v>123</v>
      </c>
      <c r="H17" s="87" t="s">
        <v>659</v>
      </c>
      <c r="J17" s="6">
        <f>IF(E17="",0,VLOOKUP(E17,Per_res!$F$5:$H$271,3,FALSE))</f>
        <v>0</v>
      </c>
      <c r="K17" s="6">
        <f>IF(G17="",0,VLOOKUP(G17,Per_res!$K$5:$L$8,2,FALSE))</f>
        <v>3</v>
      </c>
      <c r="L17" s="6">
        <f t="shared" si="0"/>
        <v>0</v>
      </c>
    </row>
    <row r="18" spans="3:12" ht="28.8" x14ac:dyDescent="0.3">
      <c r="C18" s="189"/>
      <c r="D18" s="14" t="str">
        <f>Per_res!E116</f>
        <v>¿La empresa controla sus recibos de manera satisfactoria?</v>
      </c>
      <c r="E18" s="132"/>
      <c r="F18" s="17" t="e">
        <f>VLOOKUP(E18,Per_res!$F$68:$G$127,2,FALSE)</f>
        <v>#N/A</v>
      </c>
      <c r="G18" s="19" t="s">
        <v>123</v>
      </c>
      <c r="H18" s="87" t="s">
        <v>659</v>
      </c>
      <c r="J18" s="6">
        <f>IF(E18="",0,VLOOKUP(E18,Per_res!$F$5:$H$271,3,FALSE))</f>
        <v>0</v>
      </c>
      <c r="K18" s="6">
        <f>IF(G18="",0,VLOOKUP(G18,Per_res!$K$5:$L$8,2,FALSE))</f>
        <v>3</v>
      </c>
      <c r="L18" s="6">
        <f t="shared" si="0"/>
        <v>0</v>
      </c>
    </row>
    <row r="19" spans="3:12" ht="28.8" x14ac:dyDescent="0.3">
      <c r="C19" s="189"/>
      <c r="D19" s="14" t="str">
        <f>Per_res!E120</f>
        <v>La empresa mide y controla su ticket promedio?</v>
      </c>
      <c r="E19" s="132"/>
      <c r="F19" s="17" t="e">
        <f>VLOOKUP(E19,Per_res!$F$68:$G$127,2,FALSE)</f>
        <v>#N/A</v>
      </c>
      <c r="G19" s="19" t="s">
        <v>123</v>
      </c>
      <c r="H19" s="87" t="s">
        <v>659</v>
      </c>
      <c r="J19" s="6">
        <f>IF(E19="",0,VLOOKUP(E19,Per_res!$F$5:$H$271,3,FALSE))</f>
        <v>0</v>
      </c>
      <c r="K19" s="6">
        <f>IF(G19="",0,VLOOKUP(G19,Per_res!$K$5:$L$8,2,FALSE))</f>
        <v>3</v>
      </c>
      <c r="L19" s="6">
        <f t="shared" si="0"/>
        <v>0</v>
      </c>
    </row>
    <row r="20" spans="3:12" ht="29.4" thickBot="1" x14ac:dyDescent="0.35">
      <c r="C20" s="190"/>
      <c r="D20" s="14" t="str">
        <f>Per_res!E124</f>
        <v>¿La empresa calcula los indicadores de desempeño?</v>
      </c>
      <c r="E20" s="132"/>
      <c r="F20" s="17" t="e">
        <f>VLOOKUP(E20,Per_res!$F$68:$G$127,2,FALSE)</f>
        <v>#N/A</v>
      </c>
      <c r="G20" s="19" t="s">
        <v>123</v>
      </c>
      <c r="H20" s="87" t="s">
        <v>659</v>
      </c>
      <c r="J20" s="6">
        <f>IF(E20="",0,VLOOKUP(E20,Per_res!$F$5:$H$271,3,FALSE))</f>
        <v>0</v>
      </c>
      <c r="K20" s="6">
        <f>IF(G20="",0,VLOOKUP(G20,Per_res!$K$5:$L$8,2,FALSE))</f>
        <v>3</v>
      </c>
      <c r="L20" s="6">
        <f t="shared" si="0"/>
        <v>0</v>
      </c>
    </row>
    <row r="21" spans="3:12" ht="15" thickTop="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row r="450" ht="30" customHeight="1" x14ac:dyDescent="0.3"/>
    <row r="451" ht="30" customHeight="1" x14ac:dyDescent="0.3"/>
    <row r="452" ht="30" customHeight="1" x14ac:dyDescent="0.3"/>
    <row r="453" ht="30" customHeight="1" x14ac:dyDescent="0.3"/>
    <row r="454" ht="30" customHeight="1" x14ac:dyDescent="0.3"/>
    <row r="455" ht="30" customHeight="1" x14ac:dyDescent="0.3"/>
  </sheetData>
  <mergeCells count="4">
    <mergeCell ref="C5:C8"/>
    <mergeCell ref="C9:C12"/>
    <mergeCell ref="C13:C16"/>
    <mergeCell ref="C17:C20"/>
  </mergeCells>
  <conditionalFormatting sqref="G5:G20">
    <cfRule type="cellIs" dxfId="68" priority="1" operator="equal">
      <formula>"Irrelevante"</formula>
    </cfRule>
    <cfRule type="cellIs" dxfId="67" priority="2" operator="equal">
      <formula>"Poco importante"</formula>
    </cfRule>
    <cfRule type="cellIs" dxfId="66" priority="3" operator="equal">
      <formula>"Importante"</formula>
    </cfRule>
    <cfRule type="cellIs" dxfId="65" priority="4" operator="equal">
      <formula>"Muy importante"</formula>
    </cfRule>
  </conditionalFormatting>
  <dataValidations count="2">
    <dataValidation type="list" allowBlank="1" showInputMessage="1" showErrorMessage="1" sqref="G5:G20" xr:uid="{61439DA3-EB81-4EBA-A0D2-D7DAE4113789}">
      <formula1>"Muy importante,Importante,Poco importante,Irrelevante"</formula1>
    </dataValidation>
    <dataValidation type="list" allowBlank="1" showInputMessage="1" showErrorMessage="1" sqref="H5:H20" xr:uid="{6801FB0B-704D-4F7D-9416-C19007C3824B}">
      <formula1>"Técnica,Conductual,Herramientas,Técnica y Conductual,Técnica y Herramientas,Conductual y Herramientas,Técnica Conductual y Herramientas"</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200-000002000000}">
          <x14:formula1>
            <xm:f>Per_res!$F$124:$F$127</xm:f>
          </x14:formula1>
          <xm:sqref>E20</xm:sqref>
        </x14:dataValidation>
        <x14:dataValidation type="list" allowBlank="1" showInputMessage="1" showErrorMessage="1" xr:uid="{00000000-0002-0000-0200-000003000000}">
          <x14:formula1>
            <xm:f>Per_res!$F$120:$F$123</xm:f>
          </x14:formula1>
          <xm:sqref>E19</xm:sqref>
        </x14:dataValidation>
        <x14:dataValidation type="list" allowBlank="1" showInputMessage="1" showErrorMessage="1" xr:uid="{00000000-0002-0000-0200-000004000000}">
          <x14:formula1>
            <xm:f>Per_res!$F$116:$F$119</xm:f>
          </x14:formula1>
          <xm:sqref>E18</xm:sqref>
        </x14:dataValidation>
        <x14:dataValidation type="list" allowBlank="1" showInputMessage="1" showErrorMessage="1" xr:uid="{00000000-0002-0000-0200-000005000000}">
          <x14:formula1>
            <xm:f>Per_res!$F$112:$F$115</xm:f>
          </x14:formula1>
          <xm:sqref>E17</xm:sqref>
        </x14:dataValidation>
        <x14:dataValidation type="list" allowBlank="1" showInputMessage="1" showErrorMessage="1" xr:uid="{00000000-0002-0000-0200-000006000000}">
          <x14:formula1>
            <xm:f>Per_res!$F$109:$F$111</xm:f>
          </x14:formula1>
          <xm:sqref>E16</xm:sqref>
        </x14:dataValidation>
        <x14:dataValidation type="list" allowBlank="1" showInputMessage="1" showErrorMessage="1" xr:uid="{00000000-0002-0000-0200-000007000000}">
          <x14:formula1>
            <xm:f>Per_res!$F$106:$F$108</xm:f>
          </x14:formula1>
          <xm:sqref>E15</xm:sqref>
        </x14:dataValidation>
        <x14:dataValidation type="list" allowBlank="1" showInputMessage="1" showErrorMessage="1" xr:uid="{00000000-0002-0000-0200-000008000000}">
          <x14:formula1>
            <xm:f>Per_res!$F$103:$F$105</xm:f>
          </x14:formula1>
          <xm:sqref>E14</xm:sqref>
        </x14:dataValidation>
        <x14:dataValidation type="list" allowBlank="1" showInputMessage="1" showErrorMessage="1" xr:uid="{00000000-0002-0000-0200-000009000000}">
          <x14:formula1>
            <xm:f>Per_res!$F$99:$F$102</xm:f>
          </x14:formula1>
          <xm:sqref>E13</xm:sqref>
        </x14:dataValidation>
        <x14:dataValidation type="list" allowBlank="1" showInputMessage="1" showErrorMessage="1" xr:uid="{00000000-0002-0000-0200-00000A000000}">
          <x14:formula1>
            <xm:f>Per_res!$F$95:$F$98</xm:f>
          </x14:formula1>
          <xm:sqref>E12</xm:sqref>
        </x14:dataValidation>
        <x14:dataValidation type="list" allowBlank="1" showInputMessage="1" showErrorMessage="1" xr:uid="{00000000-0002-0000-0200-00000B000000}">
          <x14:formula1>
            <xm:f>Per_res!$F$91:$F$94</xm:f>
          </x14:formula1>
          <xm:sqref>E11</xm:sqref>
        </x14:dataValidation>
        <x14:dataValidation type="list" allowBlank="1" showInputMessage="1" showErrorMessage="1" xr:uid="{00000000-0002-0000-0200-00000C000000}">
          <x14:formula1>
            <xm:f>Per_res!$F$87:$F$90</xm:f>
          </x14:formula1>
          <xm:sqref>E10</xm:sqref>
        </x14:dataValidation>
        <x14:dataValidation type="list" allowBlank="1" showInputMessage="1" showErrorMessage="1" xr:uid="{00000000-0002-0000-0200-00000D000000}">
          <x14:formula1>
            <xm:f>Per_res!$F$83:$F$86</xm:f>
          </x14:formula1>
          <xm:sqref>E9</xm:sqref>
        </x14:dataValidation>
        <x14:dataValidation type="list" allowBlank="1" showInputMessage="1" showErrorMessage="1" xr:uid="{00000000-0002-0000-0200-00000E000000}">
          <x14:formula1>
            <xm:f>Per_res!$F$79:$F$82</xm:f>
          </x14:formula1>
          <xm:sqref>E8</xm:sqref>
        </x14:dataValidation>
        <x14:dataValidation type="list" allowBlank="1" showInputMessage="1" showErrorMessage="1" xr:uid="{00000000-0002-0000-0200-00000F000000}">
          <x14:formula1>
            <xm:f>Per_res!$F$76:$F$78</xm:f>
          </x14:formula1>
          <xm:sqref>E7</xm:sqref>
        </x14:dataValidation>
        <x14:dataValidation type="list" allowBlank="1" showInputMessage="1" showErrorMessage="1" xr:uid="{00000000-0002-0000-0200-000010000000}">
          <x14:formula1>
            <xm:f>Per_res!$F$72:$F$75</xm:f>
          </x14:formula1>
          <xm:sqref>E6</xm:sqref>
        </x14:dataValidation>
        <x14:dataValidation type="list" allowBlank="1" showInputMessage="1" showErrorMessage="1" xr:uid="{00000000-0002-0000-0200-000011000000}">
          <x14:formula1>
            <xm:f>Per_res!$F$68:$F$71</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1:Q455"/>
  <sheetViews>
    <sheetView showGridLines="0" zoomScale="90" zoomScaleNormal="90" zoomScalePageLayoutView="80" workbookViewId="0">
      <pane ySplit="4" topLeftCell="A12" activePane="bottomLeft" state="frozen"/>
      <selection activeCell="E3" sqref="E3"/>
      <selection pane="bottomLeft"/>
    </sheetView>
  </sheetViews>
  <sheetFormatPr defaultColWidth="11" defaultRowHeight="14.4" x14ac:dyDescent="0.3"/>
  <cols>
    <col min="1" max="1" width="2.09765625" style="7" customWidth="1"/>
    <col min="2" max="2" width="1.3984375" style="7" customWidth="1"/>
    <col min="3" max="3" width="10" style="7" customWidth="1"/>
    <col min="4" max="4" width="28.59765625" style="11" customWidth="1"/>
    <col min="5" max="5" width="32.19921875" style="7" customWidth="1"/>
    <col min="6" max="6" width="59.3984375" style="7" customWidth="1"/>
    <col min="7" max="7" width="21.59765625" style="11" bestFit="1" customWidth="1"/>
    <col min="8" max="8" width="24.3984375" style="7" customWidth="1"/>
    <col min="9" max="9" width="10.69921875" style="7" customWidth="1"/>
    <col min="10" max="14" width="10.69921875" style="16" customWidth="1"/>
    <col min="15" max="15" width="25.69921875" style="16" bestFit="1" customWidth="1"/>
    <col min="16" max="17" width="10.69921875" style="16" customWidth="1"/>
    <col min="18" max="21" width="10.69921875" style="7" customWidth="1"/>
    <col min="22" max="16384" width="11" style="7"/>
  </cols>
  <sheetData>
    <row r="1" spans="3:17" s="2" customFormat="1" ht="39" customHeight="1" x14ac:dyDescent="0.3">
      <c r="C1" s="3"/>
      <c r="D1" s="8"/>
      <c r="J1" s="68"/>
      <c r="K1" s="68"/>
      <c r="L1" s="68"/>
      <c r="M1" s="68"/>
      <c r="N1" s="68"/>
      <c r="O1" s="68"/>
      <c r="P1" s="68"/>
      <c r="Q1" s="68"/>
    </row>
    <row r="2" spans="3:17" s="5" customFormat="1" ht="30" customHeight="1" x14ac:dyDescent="0.3">
      <c r="C2" s="4"/>
      <c r="D2" s="9"/>
      <c r="E2" s="4"/>
      <c r="F2" s="4"/>
      <c r="G2" s="4"/>
      <c r="J2" s="69"/>
      <c r="K2" s="69"/>
      <c r="L2" s="69"/>
      <c r="M2" s="69"/>
      <c r="N2" s="69"/>
      <c r="O2" s="69"/>
      <c r="P2" s="69"/>
      <c r="Q2" s="69"/>
    </row>
    <row r="3" spans="3:17" ht="15" customHeight="1" thickBot="1" x14ac:dyDescent="0.35">
      <c r="C3" s="6"/>
      <c r="D3" s="10"/>
      <c r="E3" s="6"/>
      <c r="F3" s="6"/>
      <c r="G3" s="6"/>
    </row>
    <row r="4" spans="3:17" ht="30" customHeight="1" thickTop="1" thickBot="1" x14ac:dyDescent="0.35">
      <c r="C4" s="12" t="s">
        <v>214</v>
      </c>
      <c r="D4" s="1" t="s">
        <v>215</v>
      </c>
      <c r="E4" s="1" t="s">
        <v>216</v>
      </c>
      <c r="F4" s="1" t="s">
        <v>651</v>
      </c>
      <c r="G4" s="12" t="s">
        <v>217</v>
      </c>
      <c r="H4" s="12" t="s">
        <v>656</v>
      </c>
      <c r="J4" s="16" t="s">
        <v>62</v>
      </c>
      <c r="K4" s="16" t="s">
        <v>63</v>
      </c>
      <c r="L4" s="16" t="s">
        <v>67</v>
      </c>
    </row>
    <row r="5" spans="3:17" ht="30" thickTop="1" thickBot="1" x14ac:dyDescent="0.35">
      <c r="C5" s="188" t="str">
        <f>Per_res!D128</f>
        <v>Planificación de Marketing</v>
      </c>
      <c r="D5" s="13" t="str">
        <f>Per_res!E128</f>
        <v>¿La empresa tiene una identidad visual y comunica su marca?</v>
      </c>
      <c r="E5" s="28"/>
      <c r="F5" s="17" t="e">
        <f>VLOOKUP(E5,Per_res!$F$128:$G$183,2,FALSE)</f>
        <v>#N/A</v>
      </c>
      <c r="G5" s="19" t="s">
        <v>123</v>
      </c>
      <c r="H5" s="87" t="s">
        <v>661</v>
      </c>
      <c r="J5" s="6">
        <f>IF(E5="",0,VLOOKUP(E5,Per_res!$F$5:$H$271,3,FALSE))</f>
        <v>0</v>
      </c>
      <c r="K5" s="6">
        <f>IF(G5="",0,VLOOKUP(G5,Per_res!$K$5:$L$8,2,FALSE))</f>
        <v>3</v>
      </c>
      <c r="L5" s="6">
        <f>K5*J5</f>
        <v>0</v>
      </c>
      <c r="O5" s="70" t="s">
        <v>71</v>
      </c>
      <c r="P5" s="6">
        <f>COUNTIF($H$5:$H$20,O5)</f>
        <v>0</v>
      </c>
    </row>
    <row r="6" spans="3:17" ht="44.4" thickTop="1" thickBot="1" x14ac:dyDescent="0.35">
      <c r="C6" s="189"/>
      <c r="D6" s="13" t="str">
        <f>Per_res!E132</f>
        <v>¿La empresa tiene su segmento definido y es divulgada de manera enfocada?</v>
      </c>
      <c r="E6" s="28"/>
      <c r="F6" s="17" t="e">
        <f>VLOOKUP(E6,Per_res!$F$128:$G$183,2,FALSE)</f>
        <v>#N/A</v>
      </c>
      <c r="G6" s="19" t="s">
        <v>123</v>
      </c>
      <c r="H6" s="87" t="s">
        <v>661</v>
      </c>
      <c r="J6" s="6">
        <f>IF(E6="",0,VLOOKUP(E6,Per_res!$F$5:$H$271,3,FALSE))</f>
        <v>0</v>
      </c>
      <c r="K6" s="6">
        <f>IF(G6="",0,VLOOKUP(G6,Per_res!$K$5:$L$8,2,FALSE))</f>
        <v>3</v>
      </c>
      <c r="L6" s="6">
        <f t="shared" ref="L6:L20" si="0">K6*J6</f>
        <v>0</v>
      </c>
      <c r="O6" s="70" t="s">
        <v>72</v>
      </c>
      <c r="P6" s="6">
        <f t="shared" ref="P6:P11" si="1">COUNTIF($H$5:$H$20,O6)</f>
        <v>0</v>
      </c>
    </row>
    <row r="7" spans="3:17" ht="44.4" thickTop="1" thickBot="1" x14ac:dyDescent="0.35">
      <c r="C7" s="189"/>
      <c r="D7" s="13" t="str">
        <f>Per_res!E136</f>
        <v>¿Cómo es la medición de los resultados de las acciones de comunicación de la empresa?</v>
      </c>
      <c r="E7" s="28"/>
      <c r="F7" s="17" t="e">
        <f>VLOOKUP(E7,Per_res!$F$128:$G$183,2,FALSE)</f>
        <v>#N/A</v>
      </c>
      <c r="G7" s="19" t="s">
        <v>56</v>
      </c>
      <c r="H7" s="87" t="s">
        <v>661</v>
      </c>
      <c r="J7" s="6">
        <f>IF(E7="",0,VLOOKUP(E7,Per_res!$F$5:$H$271,3,FALSE))</f>
        <v>0</v>
      </c>
      <c r="K7" s="6">
        <f>IF(G7="",0,VLOOKUP(G7,Per_res!$K$5:$L$8,2,FALSE))</f>
        <v>4</v>
      </c>
      <c r="L7" s="6">
        <f t="shared" si="0"/>
        <v>0</v>
      </c>
      <c r="O7" s="70" t="s">
        <v>73</v>
      </c>
      <c r="P7" s="6">
        <f t="shared" si="1"/>
        <v>0</v>
      </c>
    </row>
    <row r="8" spans="3:17" ht="30" thickTop="1" thickBot="1" x14ac:dyDescent="0.35">
      <c r="C8" s="190"/>
      <c r="D8" s="13" t="str">
        <f>Per_res!E140</f>
        <v>¿La empresa monitorea la satisfacción de sus clientes?</v>
      </c>
      <c r="E8" s="28"/>
      <c r="F8" s="17" t="e">
        <f>VLOOKUP(E8,Per_res!$F$128:$G$183,2,FALSE)</f>
        <v>#N/A</v>
      </c>
      <c r="G8" s="19" t="s">
        <v>124</v>
      </c>
      <c r="H8" s="87" t="s">
        <v>661</v>
      </c>
      <c r="J8" s="6">
        <f>IF(E8="",0,VLOOKUP(E8,Per_res!$F$5:$H$271,3,FALSE))</f>
        <v>0</v>
      </c>
      <c r="K8" s="6">
        <f>IF(G8="",0,VLOOKUP(G8,Per_res!$K$5:$L$8,2,FALSE))</f>
        <v>2</v>
      </c>
      <c r="L8" s="6">
        <f t="shared" si="0"/>
        <v>0</v>
      </c>
      <c r="O8" s="70" t="s">
        <v>74</v>
      </c>
      <c r="P8" s="6">
        <f t="shared" si="1"/>
        <v>0</v>
      </c>
    </row>
    <row r="9" spans="3:17" ht="29.4" thickTop="1" x14ac:dyDescent="0.3">
      <c r="C9" s="188" t="str">
        <f>Per_res!D144</f>
        <v>Medios en línea</v>
      </c>
      <c r="D9" s="14" t="str">
        <f>Per_res!E144</f>
        <v>¿La empresa está presente en Internet?</v>
      </c>
      <c r="E9" s="132"/>
      <c r="F9" s="17" t="e">
        <f>VLOOKUP(E9,Per_res!$F$128:$G$183,2,FALSE)</f>
        <v>#N/A</v>
      </c>
      <c r="G9" s="19" t="s">
        <v>125</v>
      </c>
      <c r="H9" s="87" t="s">
        <v>661</v>
      </c>
      <c r="J9" s="6">
        <f>IF(E9="",0,VLOOKUP(E9,Per_res!$F$5:$H$271,3,FALSE))</f>
        <v>0</v>
      </c>
      <c r="K9" s="6">
        <f>IF(G9="",0,VLOOKUP(G9,Per_res!$K$5:$L$8,2,FALSE))</f>
        <v>1</v>
      </c>
      <c r="L9" s="6">
        <f t="shared" si="0"/>
        <v>0</v>
      </c>
      <c r="O9" s="70" t="s">
        <v>75</v>
      </c>
      <c r="P9" s="6">
        <f t="shared" si="1"/>
        <v>0</v>
      </c>
    </row>
    <row r="10" spans="3:17" ht="28.8" x14ac:dyDescent="0.3">
      <c r="C10" s="189"/>
      <c r="D10" s="14" t="str">
        <f>Per_res!E148</f>
        <v>¿La empresa lleva a cabo campañas en línea?</v>
      </c>
      <c r="E10" s="132"/>
      <c r="F10" s="17" t="e">
        <f>VLOOKUP(E10,Per_res!$F$128:$G$183,2,FALSE)</f>
        <v>#N/A</v>
      </c>
      <c r="G10" s="19" t="s">
        <v>124</v>
      </c>
      <c r="H10" s="87" t="s">
        <v>661</v>
      </c>
      <c r="J10" s="6">
        <f>IF(E10="",0,VLOOKUP(E10,Per_res!$F$5:$H$271,3,FALSE))</f>
        <v>0</v>
      </c>
      <c r="K10" s="6">
        <f>IF(G10="",0,VLOOKUP(G10,Per_res!$K$5:$L$8,2,FALSE))</f>
        <v>2</v>
      </c>
      <c r="L10" s="6">
        <f t="shared" si="0"/>
        <v>0</v>
      </c>
      <c r="O10" s="70" t="s">
        <v>57</v>
      </c>
      <c r="P10" s="6">
        <f t="shared" si="1"/>
        <v>0</v>
      </c>
    </row>
    <row r="11" spans="3:17" ht="28.8" x14ac:dyDescent="0.3">
      <c r="C11" s="189"/>
      <c r="D11" s="14" t="str">
        <f>Per_res!E152</f>
        <v>¿La compañía monitorea los indicadores de rendimiento?</v>
      </c>
      <c r="E11" s="132"/>
      <c r="F11" s="17" t="e">
        <f>VLOOKUP(E11,Per_res!$F$128:$G$183,2,FALSE)</f>
        <v>#N/A</v>
      </c>
      <c r="G11" s="19" t="s">
        <v>123</v>
      </c>
      <c r="H11" s="87" t="s">
        <v>661</v>
      </c>
      <c r="J11" s="6">
        <f>IF(E11="",0,VLOOKUP(E11,Per_res!$F$5:$H$271,3,FALSE))</f>
        <v>0</v>
      </c>
      <c r="K11" s="6">
        <f>IF(G11="",0,VLOOKUP(G11,Per_res!$K$5:$L$8,2,FALSE))</f>
        <v>3</v>
      </c>
      <c r="L11" s="6">
        <f t="shared" si="0"/>
        <v>0</v>
      </c>
      <c r="O11" s="71" t="s">
        <v>76</v>
      </c>
      <c r="P11" s="6">
        <f t="shared" si="1"/>
        <v>0</v>
      </c>
    </row>
    <row r="12" spans="3:17" ht="58.2" thickBot="1" x14ac:dyDescent="0.35">
      <c r="C12" s="190"/>
      <c r="D12" s="14" t="str">
        <f>Per_res!E155</f>
        <v>¿La empresa logra optimizar el rendimiento de ventas fuera de línea basados en el rendimiento online?</v>
      </c>
      <c r="E12" s="132"/>
      <c r="F12" s="17" t="e">
        <f>VLOOKUP(E12,Per_res!$F$128:$G$183,2,FALSE)</f>
        <v>#N/A</v>
      </c>
      <c r="G12" s="19" t="s">
        <v>124</v>
      </c>
      <c r="H12" s="87" t="s">
        <v>661</v>
      </c>
      <c r="J12" s="6">
        <f>IF(E12="",0,VLOOKUP(E12,Per_res!$F$5:$H$271,3,FALSE))</f>
        <v>0</v>
      </c>
      <c r="K12" s="6">
        <f>IF(G12="",0,VLOOKUP(G12,Per_res!$K$5:$L$8,2,FALSE))</f>
        <v>2</v>
      </c>
      <c r="L12" s="6">
        <f t="shared" si="0"/>
        <v>0</v>
      </c>
    </row>
    <row r="13" spans="3:17" ht="29.4" thickTop="1" x14ac:dyDescent="0.3">
      <c r="C13" s="188" t="str">
        <f>Per_res!D157</f>
        <v>Medios fuera de línea</v>
      </c>
      <c r="D13" s="14" t="str">
        <f>Per_res!E157</f>
        <v>¿La empresa invierte en medios fuera de línea?</v>
      </c>
      <c r="E13" s="132"/>
      <c r="F13" s="17" t="e">
        <f>VLOOKUP(E13,Per_res!$F$128:$G$183,2,FALSE)</f>
        <v>#N/A</v>
      </c>
      <c r="G13" s="19" t="s">
        <v>56</v>
      </c>
      <c r="H13" s="87" t="s">
        <v>661</v>
      </c>
      <c r="J13" s="6">
        <f>IF(E13="",0,VLOOKUP(E13,Per_res!$F$5:$H$271,3,FALSE))</f>
        <v>0</v>
      </c>
      <c r="K13" s="6">
        <f>IF(G13="",0,VLOOKUP(G13,Per_res!$K$5:$L$8,2,FALSE))</f>
        <v>4</v>
      </c>
      <c r="L13" s="6">
        <f t="shared" si="0"/>
        <v>0</v>
      </c>
    </row>
    <row r="14" spans="3:17" ht="28.8" x14ac:dyDescent="0.3">
      <c r="C14" s="189"/>
      <c r="D14" s="14" t="str">
        <f>Per_res!E160</f>
        <v>¿La empresa realiza compras regulares de publicidad?</v>
      </c>
      <c r="E14" s="132"/>
      <c r="F14" s="17" t="e">
        <f>VLOOKUP(E14,Per_res!$F$128:$G$183,2,FALSE)</f>
        <v>#N/A</v>
      </c>
      <c r="G14" s="19" t="s">
        <v>123</v>
      </c>
      <c r="H14" s="87" t="s">
        <v>661</v>
      </c>
      <c r="J14" s="6">
        <f>IF(E14="",0,VLOOKUP(E14,Per_res!$F$5:$H$271,3,FALSE))</f>
        <v>0</v>
      </c>
      <c r="K14" s="6">
        <f>IF(G14="",0,VLOOKUP(G14,Per_res!$K$5:$L$8,2,FALSE))</f>
        <v>3</v>
      </c>
      <c r="L14" s="6">
        <f t="shared" si="0"/>
        <v>0</v>
      </c>
    </row>
    <row r="15" spans="3:17" ht="28.8" x14ac:dyDescent="0.3">
      <c r="C15" s="189"/>
      <c r="D15" s="14" t="str">
        <f>Per_res!E162</f>
        <v>¿La empresa invierte en estrategias de boca en boca?</v>
      </c>
      <c r="E15" s="132"/>
      <c r="F15" s="17" t="e">
        <f>VLOOKUP(E15,Per_res!$F$128:$G$183,2,FALSE)</f>
        <v>#N/A</v>
      </c>
      <c r="G15" s="19" t="s">
        <v>125</v>
      </c>
      <c r="H15" s="87" t="s">
        <v>661</v>
      </c>
      <c r="J15" s="6">
        <f>IF(E15="",0,VLOOKUP(E15,Per_res!$F$5:$H$271,3,FALSE))</f>
        <v>0</v>
      </c>
      <c r="K15" s="6">
        <f>IF(G15="",0,VLOOKUP(G15,Per_res!$K$5:$L$8,2,FALSE))</f>
        <v>1</v>
      </c>
      <c r="L15" s="6">
        <f t="shared" si="0"/>
        <v>0</v>
      </c>
    </row>
    <row r="16" spans="3:17" ht="29.4" thickBot="1" x14ac:dyDescent="0.35">
      <c r="C16" s="190"/>
      <c r="D16" s="14" t="str">
        <f>Per_res!E165</f>
        <v>¿La empresa posee embajadores o afiliados?</v>
      </c>
      <c r="E16" s="132"/>
      <c r="F16" s="17" t="e">
        <f>VLOOKUP(E16,Per_res!$F$128:$G$183,2,FALSE)</f>
        <v>#N/A</v>
      </c>
      <c r="G16" s="19" t="s">
        <v>124</v>
      </c>
      <c r="H16" s="87" t="s">
        <v>661</v>
      </c>
      <c r="J16" s="6">
        <f>IF(E16="",0,VLOOKUP(E16,Per_res!$F$5:$H$271,3,FALSE))</f>
        <v>0</v>
      </c>
      <c r="K16" s="6">
        <f>IF(G16="",0,VLOOKUP(G16,Per_res!$K$5:$L$8,2,FALSE))</f>
        <v>2</v>
      </c>
      <c r="L16" s="6">
        <f t="shared" si="0"/>
        <v>0</v>
      </c>
    </row>
    <row r="17" spans="3:12" ht="29.4" thickTop="1" x14ac:dyDescent="0.3">
      <c r="C17" s="188" t="str">
        <f>Per_res!D168</f>
        <v>Relación con los Clientes</v>
      </c>
      <c r="D17" s="14" t="str">
        <f>Per_res!E168</f>
        <v>¿La empresa sabe cuáles son los perfiles de sus  clientes?</v>
      </c>
      <c r="E17" s="132"/>
      <c r="F17" s="17" t="e">
        <f>VLOOKUP(E17,Per_res!$F$128:$G$183,2,FALSE)</f>
        <v>#N/A</v>
      </c>
      <c r="G17" s="19" t="s">
        <v>56</v>
      </c>
      <c r="H17" s="87" t="s">
        <v>661</v>
      </c>
      <c r="J17" s="6">
        <f>IF(E17="",0,VLOOKUP(E17,Per_res!$F$5:$H$271,3,FALSE))</f>
        <v>0</v>
      </c>
      <c r="K17" s="6">
        <f>IF(G17="",0,VLOOKUP(G17,Per_res!$K$5:$L$8,2,FALSE))</f>
        <v>4</v>
      </c>
      <c r="L17" s="6">
        <f t="shared" si="0"/>
        <v>0</v>
      </c>
    </row>
    <row r="18" spans="3:12" ht="28.8" x14ac:dyDescent="0.3">
      <c r="C18" s="189"/>
      <c r="D18" s="14" t="str">
        <f>Per_res!E172</f>
        <v>¿La empresa lleva a cabo un registro de clientes?</v>
      </c>
      <c r="E18" s="132"/>
      <c r="F18" s="17" t="e">
        <f>VLOOKUP(E18,Per_res!$F$128:$G$183,2,FALSE)</f>
        <v>#N/A</v>
      </c>
      <c r="G18" s="19" t="s">
        <v>125</v>
      </c>
      <c r="H18" s="87" t="s">
        <v>661</v>
      </c>
      <c r="J18" s="6">
        <f>IF(E18="",0,VLOOKUP(E18,Per_res!$F$5:$H$271,3,FALSE))</f>
        <v>0</v>
      </c>
      <c r="K18" s="6">
        <f>IF(G18="",0,VLOOKUP(G18,Per_res!$K$5:$L$8,2,FALSE))</f>
        <v>1</v>
      </c>
      <c r="L18" s="6">
        <f t="shared" si="0"/>
        <v>0</v>
      </c>
    </row>
    <row r="19" spans="3:12" ht="28.8" x14ac:dyDescent="0.3">
      <c r="C19" s="189"/>
      <c r="D19" s="14" t="str">
        <f>Per_res!E176</f>
        <v>¿La empresa atiende realmente las necesidades de sus clientes?</v>
      </c>
      <c r="E19" s="132"/>
      <c r="F19" s="17" t="e">
        <f>VLOOKUP(E19,Per_res!$F$128:$G$183,2,FALSE)</f>
        <v>#N/A</v>
      </c>
      <c r="G19" s="19" t="s">
        <v>123</v>
      </c>
      <c r="H19" s="87" t="s">
        <v>661</v>
      </c>
      <c r="J19" s="6">
        <f>IF(E19="",0,VLOOKUP(E19,Per_res!$F$5:$H$271,3,FALSE))</f>
        <v>0</v>
      </c>
      <c r="K19" s="6">
        <f>IF(G19="",0,VLOOKUP(G19,Per_res!$K$5:$L$8,2,FALSE))</f>
        <v>3</v>
      </c>
      <c r="L19" s="6">
        <f t="shared" si="0"/>
        <v>0</v>
      </c>
    </row>
    <row r="20" spans="3:12" ht="15" thickBot="1" x14ac:dyDescent="0.35">
      <c r="C20" s="190"/>
      <c r="D20" s="14" t="str">
        <f>Per_res!E180</f>
        <v>¿Los clientes están satisfechos?</v>
      </c>
      <c r="E20" s="132"/>
      <c r="F20" s="17" t="e">
        <f>VLOOKUP(E20,Per_res!$F$128:$G$183,2,FALSE)</f>
        <v>#N/A</v>
      </c>
      <c r="G20" s="19" t="s">
        <v>124</v>
      </c>
      <c r="H20" s="87" t="s">
        <v>661</v>
      </c>
      <c r="J20" s="6">
        <f>IF(E20="",0,VLOOKUP(E20,Per_res!$F$5:$H$271,3,FALSE))</f>
        <v>0</v>
      </c>
      <c r="K20" s="6">
        <f>IF(G20="",0,VLOOKUP(G20,Per_res!$K$5:$L$8,2,FALSE))</f>
        <v>2</v>
      </c>
      <c r="L20" s="6">
        <f t="shared" si="0"/>
        <v>0</v>
      </c>
    </row>
    <row r="21" spans="3:12" ht="15" thickTop="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row r="450" ht="30" customHeight="1" x14ac:dyDescent="0.3"/>
    <row r="451" ht="30" customHeight="1" x14ac:dyDescent="0.3"/>
    <row r="452" ht="30" customHeight="1" x14ac:dyDescent="0.3"/>
    <row r="453" ht="30" customHeight="1" x14ac:dyDescent="0.3"/>
    <row r="454" ht="30" customHeight="1" x14ac:dyDescent="0.3"/>
    <row r="455" ht="30" customHeight="1" x14ac:dyDescent="0.3"/>
  </sheetData>
  <mergeCells count="4">
    <mergeCell ref="C5:C8"/>
    <mergeCell ref="C9:C12"/>
    <mergeCell ref="C13:C16"/>
    <mergeCell ref="C17:C20"/>
  </mergeCells>
  <conditionalFormatting sqref="G5:G20">
    <cfRule type="cellIs" dxfId="64" priority="1" operator="equal">
      <formula>"Irrelevante"</formula>
    </cfRule>
    <cfRule type="cellIs" dxfId="63" priority="2" operator="equal">
      <formula>"Poco importante"</formula>
    </cfRule>
    <cfRule type="cellIs" dxfId="62" priority="3" operator="equal">
      <formula>"Importante"</formula>
    </cfRule>
    <cfRule type="cellIs" dxfId="61" priority="4" operator="equal">
      <formula>"Muy importante"</formula>
    </cfRule>
  </conditionalFormatting>
  <dataValidations count="2">
    <dataValidation type="list" allowBlank="1" showInputMessage="1" showErrorMessage="1" sqref="G5:G20" xr:uid="{92337EFC-86EC-457B-9E98-702948BFA83E}">
      <formula1>"Muy importante,Importante,Poco importante,Irrelevante"</formula1>
    </dataValidation>
    <dataValidation type="list" allowBlank="1" showInputMessage="1" showErrorMessage="1" sqref="H5:H20" xr:uid="{6187709D-FAFB-495B-80D7-0F9E7E53B70A}">
      <formula1>"Técnica,Conductual,Herramientas,Técnica y Conductual,Técnica y Herramientas,Conductual y Herramientas,Técnica Conductual y Herramientas"</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300-000002000000}">
          <x14:formula1>
            <xm:f>Per_res!$F$128:$F$131</xm:f>
          </x14:formula1>
          <xm:sqref>E5</xm:sqref>
        </x14:dataValidation>
        <x14:dataValidation type="list" allowBlank="1" showInputMessage="1" showErrorMessage="1" xr:uid="{00000000-0002-0000-0300-000003000000}">
          <x14:formula1>
            <xm:f>Per_res!$F$132:$F$135</xm:f>
          </x14:formula1>
          <xm:sqref>E6</xm:sqref>
        </x14:dataValidation>
        <x14:dataValidation type="list" allowBlank="1" showInputMessage="1" showErrorMessage="1" xr:uid="{00000000-0002-0000-0300-000004000000}">
          <x14:formula1>
            <xm:f>Per_res!$F$136:$F$139</xm:f>
          </x14:formula1>
          <xm:sqref>E7</xm:sqref>
        </x14:dataValidation>
        <x14:dataValidation type="list" allowBlank="1" showInputMessage="1" showErrorMessage="1" xr:uid="{00000000-0002-0000-0300-000005000000}">
          <x14:formula1>
            <xm:f>Per_res!$F$140:$F$143</xm:f>
          </x14:formula1>
          <xm:sqref>E8</xm:sqref>
        </x14:dataValidation>
        <x14:dataValidation type="list" allowBlank="1" showInputMessage="1" showErrorMessage="1" xr:uid="{00000000-0002-0000-0300-000006000000}">
          <x14:formula1>
            <xm:f>Per_res!$F$144:$F$147</xm:f>
          </x14:formula1>
          <xm:sqref>E9</xm:sqref>
        </x14:dataValidation>
        <x14:dataValidation type="list" allowBlank="1" showInputMessage="1" showErrorMessage="1" xr:uid="{00000000-0002-0000-0300-000007000000}">
          <x14:formula1>
            <xm:f>Per_res!$F$148:$F$151</xm:f>
          </x14:formula1>
          <xm:sqref>E10</xm:sqref>
        </x14:dataValidation>
        <x14:dataValidation type="list" allowBlank="1" showInputMessage="1" showErrorMessage="1" xr:uid="{00000000-0002-0000-0300-000008000000}">
          <x14:formula1>
            <xm:f>Per_res!$F$152:$F$154</xm:f>
          </x14:formula1>
          <xm:sqref>E11</xm:sqref>
        </x14:dataValidation>
        <x14:dataValidation type="list" allowBlank="1" showInputMessage="1" showErrorMessage="1" xr:uid="{00000000-0002-0000-0300-000009000000}">
          <x14:formula1>
            <xm:f>Per_res!$F$155:$F$156</xm:f>
          </x14:formula1>
          <xm:sqref>E12</xm:sqref>
        </x14:dataValidation>
        <x14:dataValidation type="list" allowBlank="1" showInputMessage="1" showErrorMessage="1" xr:uid="{00000000-0002-0000-0300-00000A000000}">
          <x14:formula1>
            <xm:f>Per_res!$F$157:$F$159</xm:f>
          </x14:formula1>
          <xm:sqref>E13</xm:sqref>
        </x14:dataValidation>
        <x14:dataValidation type="list" allowBlank="1" showInputMessage="1" showErrorMessage="1" xr:uid="{00000000-0002-0000-0300-00000B000000}">
          <x14:formula1>
            <xm:f>Per_res!$F$160:$F$161</xm:f>
          </x14:formula1>
          <xm:sqref>E14</xm:sqref>
        </x14:dataValidation>
        <x14:dataValidation type="list" allowBlank="1" showInputMessage="1" showErrorMessage="1" xr:uid="{00000000-0002-0000-0300-00000C000000}">
          <x14:formula1>
            <xm:f>Per_res!$F$162:$F$164</xm:f>
          </x14:formula1>
          <xm:sqref>E15</xm:sqref>
        </x14:dataValidation>
        <x14:dataValidation type="list" allowBlank="1" showInputMessage="1" showErrorMessage="1" xr:uid="{00000000-0002-0000-0300-00000D000000}">
          <x14:formula1>
            <xm:f>Per_res!$F$165:$F$167</xm:f>
          </x14:formula1>
          <xm:sqref>E16</xm:sqref>
        </x14:dataValidation>
        <x14:dataValidation type="list" allowBlank="1" showInputMessage="1" showErrorMessage="1" xr:uid="{00000000-0002-0000-0300-00000E000000}">
          <x14:formula1>
            <xm:f>Per_res!$F$168:$F$171</xm:f>
          </x14:formula1>
          <xm:sqref>E17</xm:sqref>
        </x14:dataValidation>
        <x14:dataValidation type="list" allowBlank="1" showInputMessage="1" showErrorMessage="1" xr:uid="{00000000-0002-0000-0300-00000F000000}">
          <x14:formula1>
            <xm:f>Per_res!$F$172:$F$175</xm:f>
          </x14:formula1>
          <xm:sqref>E18</xm:sqref>
        </x14:dataValidation>
        <x14:dataValidation type="list" allowBlank="1" showInputMessage="1" showErrorMessage="1" xr:uid="{00000000-0002-0000-0300-000010000000}">
          <x14:formula1>
            <xm:f>Per_res!$F$176:$F$179</xm:f>
          </x14:formula1>
          <xm:sqref>E19</xm:sqref>
        </x14:dataValidation>
        <x14:dataValidation type="list" allowBlank="1" showInputMessage="1" showErrorMessage="1" xr:uid="{00000000-0002-0000-0300-000011000000}">
          <x14:formula1>
            <xm:f>Per_res!$F$180:$F$183</xm:f>
          </x14:formula1>
          <xm:sqref>E20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Q447"/>
  <sheetViews>
    <sheetView showGridLines="0" zoomScale="90" zoomScaleNormal="90" zoomScalePageLayoutView="80" workbookViewId="0">
      <pane ySplit="4" topLeftCell="A5" activePane="bottomLeft" state="frozen"/>
      <selection activeCell="E3" sqref="E3"/>
      <selection pane="bottomLeft"/>
    </sheetView>
  </sheetViews>
  <sheetFormatPr defaultColWidth="11" defaultRowHeight="14.4" x14ac:dyDescent="0.3"/>
  <cols>
    <col min="1" max="1" width="2.09765625" style="7" customWidth="1"/>
    <col min="2" max="2" width="1.3984375" style="7" customWidth="1"/>
    <col min="3" max="3" width="10" style="7" customWidth="1"/>
    <col min="4" max="4" width="28.59765625" style="11" customWidth="1"/>
    <col min="5" max="5" width="32.19921875" style="7" customWidth="1"/>
    <col min="6" max="6" width="59.3984375" style="7" customWidth="1"/>
    <col min="7" max="7" width="21.59765625" style="11" bestFit="1" customWidth="1"/>
    <col min="8" max="8" width="24.3984375" style="7" customWidth="1"/>
    <col min="9" max="9" width="10.69921875" style="7" customWidth="1"/>
    <col min="10" max="14" width="10.69921875" style="16" customWidth="1"/>
    <col min="15" max="15" width="25.69921875" style="16" bestFit="1" customWidth="1"/>
    <col min="16" max="17" width="10.69921875" style="16" customWidth="1"/>
    <col min="18" max="21" width="10.69921875" style="7" customWidth="1"/>
    <col min="22" max="16384" width="11" style="7"/>
  </cols>
  <sheetData>
    <row r="1" spans="3:17" s="2" customFormat="1" ht="39" customHeight="1" x14ac:dyDescent="0.3">
      <c r="C1" s="3"/>
      <c r="D1" s="8"/>
      <c r="J1" s="68"/>
      <c r="K1" s="68"/>
      <c r="L1" s="68"/>
      <c r="M1" s="68"/>
      <c r="N1" s="68"/>
      <c r="O1" s="68"/>
      <c r="P1" s="68"/>
      <c r="Q1" s="68"/>
    </row>
    <row r="2" spans="3:17" s="5" customFormat="1" ht="30" customHeight="1" x14ac:dyDescent="0.3">
      <c r="C2" s="4"/>
      <c r="D2" s="9"/>
      <c r="E2" s="4"/>
      <c r="F2" s="4"/>
      <c r="G2" s="4"/>
      <c r="J2" s="69"/>
      <c r="K2" s="69"/>
      <c r="L2" s="69"/>
      <c r="M2" s="69"/>
      <c r="N2" s="69"/>
      <c r="O2" s="69"/>
      <c r="P2" s="69"/>
      <c r="Q2" s="69"/>
    </row>
    <row r="3" spans="3:17" ht="15" customHeight="1" thickBot="1" x14ac:dyDescent="0.35">
      <c r="C3" s="6"/>
      <c r="D3" s="10"/>
      <c r="E3" s="6"/>
      <c r="F3" s="6"/>
      <c r="G3" s="6"/>
    </row>
    <row r="4" spans="3:17" ht="30" customHeight="1" thickTop="1" thickBot="1" x14ac:dyDescent="0.35">
      <c r="C4" s="12" t="s">
        <v>214</v>
      </c>
      <c r="D4" s="1" t="s">
        <v>215</v>
      </c>
      <c r="E4" s="1" t="s">
        <v>216</v>
      </c>
      <c r="F4" s="1" t="s">
        <v>651</v>
      </c>
      <c r="G4" s="12" t="s">
        <v>217</v>
      </c>
      <c r="H4" s="12" t="s">
        <v>656</v>
      </c>
      <c r="J4" s="16" t="s">
        <v>62</v>
      </c>
      <c r="K4" s="16" t="s">
        <v>63</v>
      </c>
      <c r="L4" s="16" t="s">
        <v>67</v>
      </c>
    </row>
    <row r="5" spans="3:17" ht="30" thickTop="1" thickBot="1" x14ac:dyDescent="0.35">
      <c r="C5" s="188" t="str">
        <f>Per_res!D184</f>
        <v>Procesos</v>
      </c>
      <c r="D5" s="13" t="str">
        <f>Per_res!E184</f>
        <v>¿La empresa comprende sus procesos de negocio y los registra?</v>
      </c>
      <c r="E5" s="28"/>
      <c r="F5" s="17" t="e">
        <f>VLOOKUP(E5,Per_res!$F$184:$G$226,2,FALSE)</f>
        <v>#N/A</v>
      </c>
      <c r="G5" s="19" t="s">
        <v>123</v>
      </c>
      <c r="H5" s="87" t="s">
        <v>659</v>
      </c>
      <c r="J5" s="6">
        <f>IF(E5="",0,VLOOKUP(E5,Per_res!$F$5:$H$271,3,FALSE))</f>
        <v>0</v>
      </c>
      <c r="K5" s="6">
        <f>IF(G5="",0,VLOOKUP(G5,Per_res!$K$5:$L$8,2,FALSE))</f>
        <v>3</v>
      </c>
      <c r="L5" s="6">
        <f>K5*J5</f>
        <v>0</v>
      </c>
      <c r="O5" s="70" t="s">
        <v>71</v>
      </c>
      <c r="P5" s="6">
        <f>COUNTIF($H$5:$H$16,O5)</f>
        <v>12</v>
      </c>
    </row>
    <row r="6" spans="3:17" ht="30" thickTop="1" thickBot="1" x14ac:dyDescent="0.35">
      <c r="C6" s="189"/>
      <c r="D6" s="13" t="str">
        <f>Per_res!E188</f>
        <v>¿La empresa hace uso de la tecnología en sus procesos?</v>
      </c>
      <c r="E6" s="28"/>
      <c r="F6" s="17" t="e">
        <f>VLOOKUP(E6,Per_res!$F$184:$G$226,2,FALSE)</f>
        <v>#N/A</v>
      </c>
      <c r="G6" s="19" t="s">
        <v>123</v>
      </c>
      <c r="H6" s="87" t="s">
        <v>659</v>
      </c>
      <c r="J6" s="6">
        <f>IF(E6="",0,VLOOKUP(E6,Per_res!$F$5:$H$271,3,FALSE))</f>
        <v>0</v>
      </c>
      <c r="K6" s="6">
        <f>IF(G6="",0,VLOOKUP(G6,Per_res!$K$5:$L$8,2,FALSE))</f>
        <v>3</v>
      </c>
      <c r="L6" s="6">
        <f t="shared" ref="L6:L16" si="0">K6*J6</f>
        <v>0</v>
      </c>
      <c r="O6" s="70" t="s">
        <v>72</v>
      </c>
      <c r="P6" s="6">
        <f t="shared" ref="P6:P11" si="1">COUNTIF($H$5:$H$16,O6)</f>
        <v>0</v>
      </c>
    </row>
    <row r="7" spans="3:17" ht="30" thickTop="1" thickBot="1" x14ac:dyDescent="0.35">
      <c r="C7" s="189"/>
      <c r="D7" s="13" t="str">
        <f>Per_res!E192</f>
        <v>¿La empresa gerencia sus compras?</v>
      </c>
      <c r="E7" s="28"/>
      <c r="F7" s="17" t="e">
        <f>VLOOKUP(E7,Per_res!$F$184:$G$226,2,FALSE)</f>
        <v>#N/A</v>
      </c>
      <c r="G7" s="19" t="s">
        <v>56</v>
      </c>
      <c r="H7" s="87" t="s">
        <v>659</v>
      </c>
      <c r="J7" s="6">
        <f>IF(E7="",0,VLOOKUP(E7,Per_res!$F$5:$H$271,3,FALSE))</f>
        <v>0</v>
      </c>
      <c r="K7" s="6">
        <f>IF(G7="",0,VLOOKUP(G7,Per_res!$K$5:$L$8,2,FALSE))</f>
        <v>4</v>
      </c>
      <c r="L7" s="6">
        <f t="shared" si="0"/>
        <v>0</v>
      </c>
      <c r="O7" s="70" t="s">
        <v>73</v>
      </c>
      <c r="P7" s="6">
        <f t="shared" si="1"/>
        <v>0</v>
      </c>
    </row>
    <row r="8" spans="3:17" ht="30" thickTop="1" thickBot="1" x14ac:dyDescent="0.35">
      <c r="C8" s="190"/>
      <c r="D8" s="13" t="str">
        <f>Per_res!E196</f>
        <v>¿La empresa posee gestores de procesos?</v>
      </c>
      <c r="E8" s="28"/>
      <c r="F8" s="17" t="e">
        <f>VLOOKUP(E8,Per_res!$F$184:$G$226,2,FALSE)</f>
        <v>#N/A</v>
      </c>
      <c r="G8" s="19" t="s">
        <v>124</v>
      </c>
      <c r="H8" s="87" t="s">
        <v>659</v>
      </c>
      <c r="J8" s="6">
        <f>IF(E8="",0,VLOOKUP(E8,Per_res!$F$5:$H$271,3,FALSE))</f>
        <v>0</v>
      </c>
      <c r="K8" s="6">
        <f>IF(G8="",0,VLOOKUP(G8,Per_res!$K$5:$L$8,2,FALSE))</f>
        <v>2</v>
      </c>
      <c r="L8" s="6">
        <f t="shared" si="0"/>
        <v>0</v>
      </c>
      <c r="O8" s="70" t="s">
        <v>74</v>
      </c>
      <c r="P8" s="6">
        <f t="shared" si="1"/>
        <v>0</v>
      </c>
    </row>
    <row r="9" spans="3:17" ht="29.4" thickTop="1" x14ac:dyDescent="0.3">
      <c r="C9" s="188" t="str">
        <f>Per_res!D199</f>
        <v>Calidad</v>
      </c>
      <c r="D9" s="14" t="str">
        <f>Per_res!E199</f>
        <v>¿La empresa posee un estricto control de calidad?</v>
      </c>
      <c r="E9" s="132"/>
      <c r="F9" s="17" t="e">
        <f>VLOOKUP(E9,Per_res!$F$184:$G$226,2,FALSE)</f>
        <v>#N/A</v>
      </c>
      <c r="G9" s="19" t="s">
        <v>125</v>
      </c>
      <c r="H9" s="87" t="s">
        <v>659</v>
      </c>
      <c r="J9" s="6">
        <f>IF(E9="",0,VLOOKUP(E9,Per_res!$F$5:$H$271,3,FALSE))</f>
        <v>0</v>
      </c>
      <c r="K9" s="6">
        <f>IF(G9="",0,VLOOKUP(G9,Per_res!$K$5:$L$8,2,FALSE))</f>
        <v>1</v>
      </c>
      <c r="L9" s="6">
        <f t="shared" si="0"/>
        <v>0</v>
      </c>
      <c r="O9" s="70" t="s">
        <v>75</v>
      </c>
      <c r="P9" s="6">
        <f t="shared" si="1"/>
        <v>0</v>
      </c>
    </row>
    <row r="10" spans="3:17" ht="43.2" x14ac:dyDescent="0.3">
      <c r="C10" s="189"/>
      <c r="D10" s="14" t="str">
        <f>Per_res!E202</f>
        <v>¿La empresa sigue reglas o regularización de los órganos especializados?</v>
      </c>
      <c r="E10" s="132"/>
      <c r="F10" s="17" t="e">
        <f>VLOOKUP(E10,Per_res!$F$184:$G$226,2,FALSE)</f>
        <v>#N/A</v>
      </c>
      <c r="G10" s="19" t="s">
        <v>124</v>
      </c>
      <c r="H10" s="87" t="s">
        <v>659</v>
      </c>
      <c r="J10" s="6">
        <f>IF(E10="",0,VLOOKUP(E10,Per_res!$F$5:$H$271,3,FALSE))</f>
        <v>0</v>
      </c>
      <c r="K10" s="6">
        <f>IF(G10="",0,VLOOKUP(G10,Per_res!$K$5:$L$8,2,FALSE))</f>
        <v>2</v>
      </c>
      <c r="L10" s="6">
        <f t="shared" si="0"/>
        <v>0</v>
      </c>
      <c r="O10" s="70" t="s">
        <v>57</v>
      </c>
      <c r="P10" s="6">
        <f t="shared" si="1"/>
        <v>0</v>
      </c>
    </row>
    <row r="11" spans="3:17" ht="43.2" x14ac:dyDescent="0.3">
      <c r="C11" s="189"/>
      <c r="D11" s="14" t="str">
        <f>Per_res!E205</f>
        <v>¿La empresa entrega sus productos o servicios dentro del tiempo estipulado?</v>
      </c>
      <c r="E11" s="132"/>
      <c r="F11" s="17" t="e">
        <f>VLOOKUP(E11,Per_res!$F$184:$G$226,2,FALSE)</f>
        <v>#N/A</v>
      </c>
      <c r="G11" s="19" t="s">
        <v>123</v>
      </c>
      <c r="H11" s="87" t="s">
        <v>659</v>
      </c>
      <c r="J11" s="6">
        <f>IF(E11="",0,VLOOKUP(E11,Per_res!$F$5:$H$271,3,FALSE))</f>
        <v>0</v>
      </c>
      <c r="K11" s="6">
        <f>IF(G11="",0,VLOOKUP(G11,Per_res!$K$5:$L$8,2,FALSE))</f>
        <v>3</v>
      </c>
      <c r="L11" s="6">
        <f t="shared" si="0"/>
        <v>0</v>
      </c>
      <c r="O11" s="71" t="s">
        <v>76</v>
      </c>
      <c r="P11" s="6">
        <f t="shared" si="1"/>
        <v>0</v>
      </c>
    </row>
    <row r="12" spans="3:17" ht="43.8" thickBot="1" x14ac:dyDescent="0.35">
      <c r="C12" s="190"/>
      <c r="D12" s="14" t="str">
        <f>Per_res!E208</f>
        <v>¿Hay un servicio de atención al cliente, o un post venta para obtener los feedbacks?</v>
      </c>
      <c r="E12" s="132"/>
      <c r="F12" s="17" t="e">
        <f>VLOOKUP(E12,Per_res!$F$184:$G$226,2,FALSE)</f>
        <v>#N/A</v>
      </c>
      <c r="G12" s="19" t="s">
        <v>124</v>
      </c>
      <c r="H12" s="87" t="s">
        <v>659</v>
      </c>
      <c r="J12" s="6">
        <f>IF(E12="",0,VLOOKUP(E12,Per_res!$F$5:$H$271,3,FALSE))</f>
        <v>0</v>
      </c>
      <c r="K12" s="6">
        <f>IF(G12="",0,VLOOKUP(G12,Per_res!$K$5:$L$8,2,FALSE))</f>
        <v>2</v>
      </c>
      <c r="L12" s="6">
        <f t="shared" si="0"/>
        <v>0</v>
      </c>
    </row>
    <row r="13" spans="3:17" ht="43.8" thickTop="1" x14ac:dyDescent="0.3">
      <c r="C13" s="188" t="str">
        <f>Per_res!D212</f>
        <v>Logística</v>
      </c>
      <c r="D13" s="14" t="str">
        <f>Per_res!E212</f>
        <v>¿La empresa posee políticas para la selección y relación de sus proveedores?</v>
      </c>
      <c r="E13" s="132"/>
      <c r="F13" s="17" t="e">
        <f>VLOOKUP(E13,Per_res!$F$184:$G$226,2,FALSE)</f>
        <v>#N/A</v>
      </c>
      <c r="G13" s="19" t="s">
        <v>56</v>
      </c>
      <c r="H13" s="87" t="s">
        <v>659</v>
      </c>
      <c r="J13" s="6">
        <f>IF(E13="",0,VLOOKUP(E13,Per_res!$F$5:$H$271,3,FALSE))</f>
        <v>0</v>
      </c>
      <c r="K13" s="6">
        <f>IF(G13="",0,VLOOKUP(G13,Per_res!$K$5:$L$8,2,FALSE))</f>
        <v>4</v>
      </c>
      <c r="L13" s="6">
        <f t="shared" si="0"/>
        <v>0</v>
      </c>
    </row>
    <row r="14" spans="3:17" ht="28.8" x14ac:dyDescent="0.3">
      <c r="C14" s="189"/>
      <c r="D14" s="14" t="str">
        <f>Per_res!E216</f>
        <v>¿La empresa tiene el control de su inventario?</v>
      </c>
      <c r="E14" s="132"/>
      <c r="F14" s="17" t="e">
        <f>VLOOKUP(E14,Per_res!$F$184:$G$226,2,FALSE)</f>
        <v>#N/A</v>
      </c>
      <c r="G14" s="19" t="s">
        <v>123</v>
      </c>
      <c r="H14" s="87" t="s">
        <v>659</v>
      </c>
      <c r="J14" s="6">
        <f>IF(E14="",0,VLOOKUP(E14,Per_res!$F$5:$H$271,3,FALSE))</f>
        <v>0</v>
      </c>
      <c r="K14" s="6">
        <f>IF(G14="",0,VLOOKUP(G14,Per_res!$K$5:$L$8,2,FALSE))</f>
        <v>3</v>
      </c>
      <c r="L14" s="6">
        <f t="shared" si="0"/>
        <v>0</v>
      </c>
    </row>
    <row r="15" spans="3:17" ht="28.8" x14ac:dyDescent="0.3">
      <c r="C15" s="189"/>
      <c r="D15" s="14" t="str">
        <f>Per_res!E220</f>
        <v>¿La empresa tiene el control de su sistema de entrega?</v>
      </c>
      <c r="E15" s="132"/>
      <c r="F15" s="17" t="e">
        <f>VLOOKUP(E15,Per_res!$F$184:$G$226,2,FALSE)</f>
        <v>#N/A</v>
      </c>
      <c r="G15" s="19" t="s">
        <v>125</v>
      </c>
      <c r="H15" s="87" t="s">
        <v>659</v>
      </c>
      <c r="J15" s="6">
        <f>IF(E15="",0,VLOOKUP(E15,Per_res!$F$5:$H$271,3,FALSE))</f>
        <v>0</v>
      </c>
      <c r="K15" s="6">
        <f>IF(G15="",0,VLOOKUP(G15,Per_res!$K$5:$L$8,2,FALSE))</f>
        <v>1</v>
      </c>
      <c r="L15" s="6">
        <f t="shared" si="0"/>
        <v>0</v>
      </c>
    </row>
    <row r="16" spans="3:17" ht="43.8" thickBot="1" x14ac:dyDescent="0.35">
      <c r="C16" s="190"/>
      <c r="D16" s="14" t="str">
        <f>Per_res!E224</f>
        <v>¿La empresa posee una tasa alta de pérdida de los productos o servicios?</v>
      </c>
      <c r="E16" s="132"/>
      <c r="F16" s="17" t="e">
        <f>VLOOKUP(E16,Per_res!$F$184:$G$226,2,FALSE)</f>
        <v>#N/A</v>
      </c>
      <c r="G16" s="19" t="s">
        <v>124</v>
      </c>
      <c r="H16" s="87" t="s">
        <v>659</v>
      </c>
      <c r="J16" s="6">
        <f>IF(E16="",0,VLOOKUP(E16,Per_res!$F$5:$H$271,3,FALSE))</f>
        <v>0</v>
      </c>
      <c r="K16" s="6">
        <f>IF(G16="",0,VLOOKUP(G16,Per_res!$K$5:$L$8,2,FALSE))</f>
        <v>2</v>
      </c>
      <c r="L16" s="6">
        <f t="shared" si="0"/>
        <v>0</v>
      </c>
    </row>
    <row r="17" ht="15" thickTop="1" x14ac:dyDescent="0.3"/>
    <row r="30" ht="30" customHeight="1" x14ac:dyDescent="0.3"/>
    <row r="31" ht="30" customHeight="1" x14ac:dyDescent="0.3"/>
    <row r="32"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sheetData>
  <mergeCells count="3">
    <mergeCell ref="C5:C8"/>
    <mergeCell ref="C9:C12"/>
    <mergeCell ref="C13:C16"/>
  </mergeCells>
  <conditionalFormatting sqref="G5:G16">
    <cfRule type="cellIs" dxfId="60" priority="1" operator="equal">
      <formula>"Irrelevante"</formula>
    </cfRule>
    <cfRule type="cellIs" dxfId="59" priority="2" operator="equal">
      <formula>"Poco importante"</formula>
    </cfRule>
    <cfRule type="cellIs" dxfId="58" priority="3" operator="equal">
      <formula>"Importante"</formula>
    </cfRule>
    <cfRule type="cellIs" dxfId="57" priority="4" operator="equal">
      <formula>"Muy importante"</formula>
    </cfRule>
  </conditionalFormatting>
  <dataValidations count="2">
    <dataValidation type="list" allowBlank="1" showInputMessage="1" showErrorMessage="1" sqref="G5:G16" xr:uid="{44535D2E-1C94-4C6D-8120-7DA072DB863D}">
      <formula1>"Muy importante,Importante,Poco importante,Irrelevante"</formula1>
    </dataValidation>
    <dataValidation type="list" allowBlank="1" showInputMessage="1" showErrorMessage="1" sqref="H5:H16" xr:uid="{4D4C600E-DE62-421B-BF82-FC9C8E60C9A0}">
      <formula1>"Técnica,Conductual,Herramientas,Técnica y Conductual,Técnica y Herramientas,Conductual y Herramientas,Técnica Conductual y Herramientas"</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400-000002000000}">
          <x14:formula1>
            <xm:f>Per_res!$F$224:$F$226</xm:f>
          </x14:formula1>
          <xm:sqref>E16</xm:sqref>
        </x14:dataValidation>
        <x14:dataValidation type="list" allowBlank="1" showInputMessage="1" showErrorMessage="1" xr:uid="{00000000-0002-0000-0400-000003000000}">
          <x14:formula1>
            <xm:f>Per_res!$F$220:$F$223</xm:f>
          </x14:formula1>
          <xm:sqref>E15</xm:sqref>
        </x14:dataValidation>
        <x14:dataValidation type="list" allowBlank="1" showInputMessage="1" showErrorMessage="1" xr:uid="{00000000-0002-0000-0400-000004000000}">
          <x14:formula1>
            <xm:f>Per_res!$F$216:$F$219</xm:f>
          </x14:formula1>
          <xm:sqref>E14</xm:sqref>
        </x14:dataValidation>
        <x14:dataValidation type="list" allowBlank="1" showInputMessage="1" showErrorMessage="1" xr:uid="{00000000-0002-0000-0400-000005000000}">
          <x14:formula1>
            <xm:f>Per_res!$F$212:$F$215</xm:f>
          </x14:formula1>
          <xm:sqref>E13</xm:sqref>
        </x14:dataValidation>
        <x14:dataValidation type="list" allowBlank="1" showInputMessage="1" showErrorMessage="1" xr:uid="{00000000-0002-0000-0400-000006000000}">
          <x14:formula1>
            <xm:f>Per_res!$F$208:$F$211</xm:f>
          </x14:formula1>
          <xm:sqref>E12</xm:sqref>
        </x14:dataValidation>
        <x14:dataValidation type="list" allowBlank="1" showInputMessage="1" showErrorMessage="1" xr:uid="{00000000-0002-0000-0400-000007000000}">
          <x14:formula1>
            <xm:f>Per_res!$F$205:$F$207</xm:f>
          </x14:formula1>
          <xm:sqref>E11</xm:sqref>
        </x14:dataValidation>
        <x14:dataValidation type="list" allowBlank="1" showInputMessage="1" showErrorMessage="1" xr:uid="{00000000-0002-0000-0400-000008000000}">
          <x14:formula1>
            <xm:f>Per_res!$F$202:$F$204</xm:f>
          </x14:formula1>
          <xm:sqref>E10</xm:sqref>
        </x14:dataValidation>
        <x14:dataValidation type="list" allowBlank="1" showInputMessage="1" showErrorMessage="1" xr:uid="{00000000-0002-0000-0400-000009000000}">
          <x14:formula1>
            <xm:f>Per_res!$F$199:$F$201</xm:f>
          </x14:formula1>
          <xm:sqref>E9</xm:sqref>
        </x14:dataValidation>
        <x14:dataValidation type="list" allowBlank="1" showInputMessage="1" showErrorMessage="1" xr:uid="{00000000-0002-0000-0400-00000A000000}">
          <x14:formula1>
            <xm:f>Per_res!$F$196:$F$198</xm:f>
          </x14:formula1>
          <xm:sqref>E8</xm:sqref>
        </x14:dataValidation>
        <x14:dataValidation type="list" allowBlank="1" showInputMessage="1" showErrorMessage="1" xr:uid="{00000000-0002-0000-0400-00000B000000}">
          <x14:formula1>
            <xm:f>Per_res!$F$192:$F$195</xm:f>
          </x14:formula1>
          <xm:sqref>E7</xm:sqref>
        </x14:dataValidation>
        <x14:dataValidation type="list" allowBlank="1" showInputMessage="1" showErrorMessage="1" xr:uid="{00000000-0002-0000-0400-00000C000000}">
          <x14:formula1>
            <xm:f>Per_res!$F$188:$F$191</xm:f>
          </x14:formula1>
          <xm:sqref>E6</xm:sqref>
        </x14:dataValidation>
        <x14:dataValidation type="list" allowBlank="1" showInputMessage="1" showErrorMessage="1" xr:uid="{00000000-0002-0000-0400-00000D000000}">
          <x14:formula1>
            <xm:f>Per_res!$F$184:$F$187</xm:f>
          </x14:formula1>
          <xm:sqref>E5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Q447"/>
  <sheetViews>
    <sheetView showGridLines="0" tabSelected="1" zoomScale="90" zoomScaleNormal="90" zoomScalePageLayoutView="80" workbookViewId="0">
      <pane ySplit="4" topLeftCell="A5" activePane="bottomLeft" state="frozen"/>
      <selection activeCell="E3" sqref="E3"/>
      <selection pane="bottomLeft" activeCell="E5" sqref="E5"/>
    </sheetView>
  </sheetViews>
  <sheetFormatPr defaultColWidth="11" defaultRowHeight="14.4" x14ac:dyDescent="0.3"/>
  <cols>
    <col min="1" max="1" width="2.09765625" style="7" customWidth="1"/>
    <col min="2" max="2" width="1.3984375" style="7" customWidth="1"/>
    <col min="3" max="3" width="10" style="7" customWidth="1"/>
    <col min="4" max="4" width="28.59765625" style="11" customWidth="1"/>
    <col min="5" max="5" width="32.19921875" style="7" customWidth="1"/>
    <col min="6" max="6" width="59.3984375" style="7" customWidth="1"/>
    <col min="7" max="7" width="21.59765625" style="11" bestFit="1" customWidth="1"/>
    <col min="8" max="8" width="24.3984375" style="7" customWidth="1"/>
    <col min="9" max="9" width="25.09765625" style="7" customWidth="1"/>
    <col min="10" max="14" width="10.69921875" style="16" customWidth="1"/>
    <col min="15" max="15" width="25.69921875" style="16" bestFit="1" customWidth="1"/>
    <col min="16" max="17" width="10.69921875" style="16" customWidth="1"/>
    <col min="18" max="21" width="10.69921875" style="7" customWidth="1"/>
    <col min="22" max="16384" width="11" style="7"/>
  </cols>
  <sheetData>
    <row r="1" spans="3:17" s="2" customFormat="1" ht="39" customHeight="1" x14ac:dyDescent="0.3">
      <c r="C1" s="3"/>
      <c r="D1" s="8"/>
      <c r="J1" s="68"/>
      <c r="K1" s="68"/>
      <c r="L1" s="68"/>
      <c r="M1" s="68"/>
      <c r="N1" s="68"/>
      <c r="O1" s="68"/>
      <c r="P1" s="68"/>
      <c r="Q1" s="68"/>
    </row>
    <row r="2" spans="3:17" s="5" customFormat="1" ht="30" customHeight="1" x14ac:dyDescent="0.3">
      <c r="C2" s="4"/>
      <c r="D2" s="9"/>
      <c r="E2" s="4"/>
      <c r="F2" s="4"/>
      <c r="G2" s="4"/>
      <c r="J2" s="69"/>
      <c r="K2" s="69"/>
      <c r="L2" s="69"/>
      <c r="M2" s="69"/>
      <c r="N2" s="69"/>
      <c r="O2" s="69"/>
      <c r="P2" s="69"/>
      <c r="Q2" s="69"/>
    </row>
    <row r="3" spans="3:17" ht="15" customHeight="1" thickBot="1" x14ac:dyDescent="0.35">
      <c r="C3" s="6"/>
      <c r="D3" s="10"/>
      <c r="E3" s="6"/>
      <c r="F3" s="6"/>
      <c r="G3" s="6"/>
    </row>
    <row r="4" spans="3:17" ht="30" customHeight="1" thickTop="1" thickBot="1" x14ac:dyDescent="0.35">
      <c r="C4" s="12" t="s">
        <v>214</v>
      </c>
      <c r="D4" s="1" t="s">
        <v>215</v>
      </c>
      <c r="E4" s="1" t="s">
        <v>216</v>
      </c>
      <c r="F4" s="1" t="s">
        <v>651</v>
      </c>
      <c r="G4" s="12" t="s">
        <v>217</v>
      </c>
      <c r="H4" s="12" t="s">
        <v>656</v>
      </c>
      <c r="I4" s="187" t="s">
        <v>662</v>
      </c>
      <c r="J4" s="16" t="s">
        <v>62</v>
      </c>
      <c r="K4" s="16" t="s">
        <v>63</v>
      </c>
      <c r="L4" s="16" t="s">
        <v>67</v>
      </c>
    </row>
    <row r="5" spans="3:17" ht="58.8" thickTop="1" thickBot="1" x14ac:dyDescent="0.35">
      <c r="C5" s="188" t="str">
        <f>Per_res!D227</f>
        <v>Reclutamiento y selección</v>
      </c>
      <c r="D5" s="13" t="str">
        <f>Per_res!E227</f>
        <v>¿Su empresa cuenta con un proceso de reclutamiento y selección de empleados y anuncia sus ofertas de empleo?</v>
      </c>
      <c r="E5" s="28" t="s">
        <v>631</v>
      </c>
      <c r="F5" s="17" t="str">
        <f>VLOOKUP(E5,Per_res!$F$227:$G$271,2,FALSE)</f>
        <v>Realice un período de práctica con el candidato y delegue tareas reales de la empresa para que él pueda tener una mejor idea de cómo sería el día a día en la empresa para comprobar si el candidato se adapta.</v>
      </c>
      <c r="G5" s="19" t="s">
        <v>123</v>
      </c>
      <c r="H5" s="87" t="s">
        <v>659</v>
      </c>
      <c r="I5" s="184" t="s">
        <v>679</v>
      </c>
      <c r="J5" s="6">
        <f>IF(E5="",0,VLOOKUP(E5,Per_res!$F$5:$H$271,3,FALSE))</f>
        <v>3</v>
      </c>
      <c r="K5" s="6">
        <f>IF(G5="",0,VLOOKUP(G5,Per_res!$K$5:$L$8,2,FALSE))</f>
        <v>3</v>
      </c>
      <c r="L5" s="6">
        <f>K5*J5</f>
        <v>9</v>
      </c>
      <c r="O5" s="70" t="s">
        <v>71</v>
      </c>
      <c r="P5" s="6">
        <f>COUNTIF($H$5:$H$16,O5)</f>
        <v>12</v>
      </c>
    </row>
    <row r="6" spans="3:17" ht="30" thickTop="1" thickBot="1" x14ac:dyDescent="0.35">
      <c r="C6" s="189"/>
      <c r="D6" s="13" t="str">
        <f>Per_res!E231</f>
        <v>¿La empresa anuncia su proceso de reclutamiento de qué manera?</v>
      </c>
      <c r="E6" s="28" t="s">
        <v>53</v>
      </c>
      <c r="F6" s="17" t="str">
        <f>VLOOKUP(E6,Per_res!$F$227:$G$271,2,FALSE)</f>
        <v>Anuncie sus ofertas de empleo en Internet, ampliando su alcance y ayude a ganar un aumento considerado de solicitantes.</v>
      </c>
      <c r="G6" s="19" t="s">
        <v>123</v>
      </c>
      <c r="H6" s="87" t="s">
        <v>659</v>
      </c>
      <c r="I6" s="184"/>
      <c r="J6" s="6">
        <f>IF(E6="",0,VLOOKUP(E6,Per_res!$F$5:$H$271,3,FALSE))</f>
        <v>3</v>
      </c>
      <c r="K6" s="6">
        <f>IF(G6="",0,VLOOKUP(G6,Per_res!$K$5:$L$8,2,FALSE))</f>
        <v>3</v>
      </c>
      <c r="L6" s="6">
        <f t="shared" ref="L6:L16" si="0">K6*J6</f>
        <v>9</v>
      </c>
      <c r="O6" s="70" t="s">
        <v>72</v>
      </c>
      <c r="P6" s="6">
        <f t="shared" ref="P6:P11" si="1">COUNTIF($H$5:$H$16,O6)</f>
        <v>0</v>
      </c>
    </row>
    <row r="7" spans="3:17" ht="58.8" thickTop="1" thickBot="1" x14ac:dyDescent="0.35">
      <c r="C7" s="189"/>
      <c r="D7" s="13" t="str">
        <f>Per_res!E235</f>
        <v>¿Qué tipo de empleado contrata la empresa?</v>
      </c>
      <c r="E7" s="28" t="s">
        <v>54</v>
      </c>
      <c r="F7" s="17" t="str">
        <f>VLOOKUP(E7,Per_res!$F$227:$G$271,2,FALSE)</f>
        <v>¡Felicitaciones! ¡Usted ya tiene el nivel máximo en esa cuestión!</v>
      </c>
      <c r="G7" s="19" t="s">
        <v>123</v>
      </c>
      <c r="H7" s="87" t="s">
        <v>659</v>
      </c>
      <c r="I7" s="184" t="s">
        <v>680</v>
      </c>
      <c r="J7" s="6">
        <f>IF(E7="",0,VLOOKUP(E7,Per_res!$F$5:$H$271,3,FALSE))</f>
        <v>4</v>
      </c>
      <c r="K7" s="6">
        <f>IF(G7="",0,VLOOKUP(G7,Per_res!$K$5:$L$8,2,FALSE))</f>
        <v>3</v>
      </c>
      <c r="L7" s="6">
        <f t="shared" si="0"/>
        <v>12</v>
      </c>
      <c r="O7" s="70" t="s">
        <v>73</v>
      </c>
      <c r="P7" s="6">
        <f t="shared" si="1"/>
        <v>0</v>
      </c>
    </row>
    <row r="8" spans="3:17" ht="44.4" thickTop="1" thickBot="1" x14ac:dyDescent="0.35">
      <c r="C8" s="190"/>
      <c r="D8" s="13" t="str">
        <f>Per_res!E238</f>
        <v>¿La empresa lleva a cabo la contratación interna o externa?</v>
      </c>
      <c r="E8" s="28" t="s">
        <v>49</v>
      </c>
      <c r="F8" s="17" t="str">
        <f>VLOOKUP(E8,Per_res!$F$227:$G$271,2,FALSE)</f>
        <v>Es muy importante contratar empleados internos, ya que esto valorizará sus empleados actuales, sin embargo, al dar exclusividad a este tipo de contratación usted tiende a dejar de fortalecer el cuadro de sus empleados.</v>
      </c>
      <c r="G8" s="19" t="s">
        <v>123</v>
      </c>
      <c r="H8" s="87" t="s">
        <v>659</v>
      </c>
      <c r="I8" s="184" t="s">
        <v>681</v>
      </c>
      <c r="J8" s="6">
        <f>IF(E8="",0,VLOOKUP(E8,Per_res!$F$5:$H$271,3,FALSE))</f>
        <v>2</v>
      </c>
      <c r="K8" s="6">
        <f>IF(G8="",0,VLOOKUP(G8,Per_res!$K$5:$L$8,2,FALSE))</f>
        <v>3</v>
      </c>
      <c r="L8" s="6">
        <f t="shared" si="0"/>
        <v>6</v>
      </c>
      <c r="O8" s="70" t="s">
        <v>74</v>
      </c>
      <c r="P8" s="6">
        <f t="shared" si="1"/>
        <v>0</v>
      </c>
    </row>
    <row r="9" spans="3:17" ht="72.599999999999994" thickTop="1" x14ac:dyDescent="0.3">
      <c r="C9" s="188" t="str">
        <f>Per_res!D242</f>
        <v>Entrenamiento y desarrollo</v>
      </c>
      <c r="D9" s="14" t="str">
        <f>Per_res!E242</f>
        <v>¿Cómo son realizadas las evaluaciones de desempeño de los empleados?</v>
      </c>
      <c r="E9" s="132" t="s">
        <v>433</v>
      </c>
      <c r="F9" s="17" t="str">
        <f>VLOOKUP(E9,Per_res!$F$227:$G$271,2,FALSE)</f>
        <v>Transforme la evaluación del desempeño en un proceso formal, con criterios y periodicidad definida, ofreciendo un feedback constructivo luego de la realización de un trabajo de esfuerzo. La evaluación formal del personal contribuye al desarrollo de la propia organización y del propio empleado evaluado.</v>
      </c>
      <c r="G9" s="19" t="s">
        <v>123</v>
      </c>
      <c r="H9" s="87" t="s">
        <v>659</v>
      </c>
      <c r="I9" s="184" t="s">
        <v>682</v>
      </c>
      <c r="J9" s="6">
        <f>IF(E9="",0,VLOOKUP(E9,Per_res!$F$5:$H$271,3,FALSE))</f>
        <v>2</v>
      </c>
      <c r="K9" s="6">
        <f>IF(G9="",0,VLOOKUP(G9,Per_res!$K$5:$L$8,2,FALSE))</f>
        <v>3</v>
      </c>
      <c r="L9" s="6">
        <f t="shared" si="0"/>
        <v>6</v>
      </c>
      <c r="O9" s="70" t="s">
        <v>75</v>
      </c>
      <c r="P9" s="6">
        <f t="shared" si="1"/>
        <v>0</v>
      </c>
    </row>
    <row r="10" spans="3:17" ht="57.6" x14ac:dyDescent="0.3">
      <c r="C10" s="189"/>
      <c r="D10" s="14" t="str">
        <f>Per_res!E246</f>
        <v>¿Cómo es elaborado el plan de desarrollo de los empleados?</v>
      </c>
      <c r="E10" s="132" t="s">
        <v>441</v>
      </c>
      <c r="F10" s="17" t="str">
        <f>VLOOKUP(E10,Per_res!$F$227:$G$271,2,FALSE)</f>
        <v>¡Felicitaciones! ¡Usted ya tiene el nivel máximo en esa cuestión!</v>
      </c>
      <c r="G10" s="19" t="s">
        <v>123</v>
      </c>
      <c r="H10" s="87" t="s">
        <v>659</v>
      </c>
      <c r="I10" s="184" t="s">
        <v>683</v>
      </c>
      <c r="J10" s="6">
        <f>IF(E10="",0,VLOOKUP(E10,Per_res!$F$5:$H$271,3,FALSE))</f>
        <v>4</v>
      </c>
      <c r="K10" s="6">
        <f>IF(G10="",0,VLOOKUP(G10,Per_res!$K$5:$L$8,2,FALSE))</f>
        <v>3</v>
      </c>
      <c r="L10" s="6">
        <f t="shared" si="0"/>
        <v>12</v>
      </c>
      <c r="O10" s="70" t="s">
        <v>57</v>
      </c>
      <c r="P10" s="6">
        <f t="shared" si="1"/>
        <v>0</v>
      </c>
    </row>
    <row r="11" spans="3:17" ht="72" x14ac:dyDescent="0.3">
      <c r="C11" s="189"/>
      <c r="D11" s="14" t="str">
        <f>Per_res!E250</f>
        <v>¿La empresa invierte para mejorar las competencias deficientes?</v>
      </c>
      <c r="E11" s="132" t="s">
        <v>640</v>
      </c>
      <c r="F11" s="17" t="str">
        <f>VLOOKUP(E11,Per_res!$F$227:$G$271,2,FALSE)</f>
        <v>Trate de entender a través de investigaciones y evaluaciones de desempeño cuáles competencias son realmente necesarias y cuáles tiene mayor necesidad. Es importante dirigir los recursos para no proporcionar entrenamientos improductivos para la empresa y tener eficiencia.</v>
      </c>
      <c r="G11" s="19" t="s">
        <v>123</v>
      </c>
      <c r="H11" s="87" t="s">
        <v>659</v>
      </c>
      <c r="I11" s="184" t="s">
        <v>684</v>
      </c>
      <c r="J11" s="6">
        <f>IF(E11="",0,VLOOKUP(E11,Per_res!$F$5:$H$271,3,FALSE))</f>
        <v>3</v>
      </c>
      <c r="K11" s="6">
        <f>IF(G11="",0,VLOOKUP(G11,Per_res!$K$5:$L$8,2,FALSE))</f>
        <v>3</v>
      </c>
      <c r="L11" s="6">
        <f t="shared" si="0"/>
        <v>9</v>
      </c>
      <c r="O11" s="71" t="s">
        <v>76</v>
      </c>
      <c r="P11" s="6">
        <f t="shared" si="1"/>
        <v>0</v>
      </c>
    </row>
    <row r="12" spans="3:17" ht="58.2" thickBot="1" x14ac:dyDescent="0.35">
      <c r="C12" s="190"/>
      <c r="D12" s="14" t="str">
        <f>Per_res!E253</f>
        <v>¿Cuándo un nuevo empleado asume un cargo está recibiendo un entrenamiento adecuado?</v>
      </c>
      <c r="E12" s="132" t="s">
        <v>449</v>
      </c>
      <c r="F12" s="17" t="str">
        <f>VLOOKUP(E12,Per_res!$F$227:$G$271,2,FALSE)</f>
        <v>Ya es un primer paso, ahora promueva un entrenamiento específico para el cargo que él ejercerá.</v>
      </c>
      <c r="G12" s="19" t="s">
        <v>123</v>
      </c>
      <c r="H12" s="87" t="s">
        <v>659</v>
      </c>
      <c r="I12" s="184" t="s">
        <v>685</v>
      </c>
      <c r="J12" s="6">
        <f>IF(E12="",0,VLOOKUP(E12,Per_res!$F$5:$H$271,3,FALSE))</f>
        <v>3</v>
      </c>
      <c r="K12" s="6">
        <f>IF(G12="",0,VLOOKUP(G12,Per_res!$K$5:$L$8,2,FALSE))</f>
        <v>3</v>
      </c>
      <c r="L12" s="6">
        <f t="shared" si="0"/>
        <v>9</v>
      </c>
    </row>
    <row r="13" spans="3:17" ht="72.599999999999994" thickTop="1" x14ac:dyDescent="0.3">
      <c r="C13" s="188" t="str">
        <f>Per_res!D256</f>
        <v>Retención de talento</v>
      </c>
      <c r="D13" s="14" t="str">
        <f>Per_res!E256</f>
        <v>¿Cómo es hecha la comunicación interna dentro de la empresa?</v>
      </c>
      <c r="E13" s="132" t="s">
        <v>50</v>
      </c>
      <c r="F13" s="17" t="str">
        <f>VLOOKUP(E13,Per_res!$F$227:$G$271,2,FALSE)</f>
        <v>Realice constantes reuniones para promover el intercambio de informaciones. Muchos gerentes cambian las reglas y se olvidan de comunicar sobre esos cambios a sus empleados. Este tipo de error aumenta las posibilidades de que los cambios realizados no traigan resultados esperados.</v>
      </c>
      <c r="G13" s="19" t="s">
        <v>123</v>
      </c>
      <c r="H13" s="87" t="s">
        <v>659</v>
      </c>
      <c r="I13" s="184" t="s">
        <v>686</v>
      </c>
      <c r="J13" s="6">
        <f>IF(E13="",0,VLOOKUP(E13,Per_res!$F$5:$H$271,3,FALSE))</f>
        <v>1</v>
      </c>
      <c r="K13" s="6">
        <f>IF(G13="",0,VLOOKUP(G13,Per_res!$K$5:$L$8,2,FALSE))</f>
        <v>3</v>
      </c>
      <c r="L13" s="6">
        <f t="shared" si="0"/>
        <v>3</v>
      </c>
    </row>
    <row r="14" spans="3:17" ht="57.6" x14ac:dyDescent="0.3">
      <c r="C14" s="189"/>
      <c r="D14" s="14" t="str">
        <f>Per_res!E260</f>
        <v>¿Cómo se distribuyen  los cargos y la evaluación de los sueldos?</v>
      </c>
      <c r="E14" s="132" t="s">
        <v>460</v>
      </c>
      <c r="F14" s="17" t="str">
        <f>VLOOKUP(E14,Per_res!$F$227:$G$271,2,FALSE)</f>
        <v>Actualice las descripciones de los cargos y las compatibilice con las actividades realizadas en su empresa. Los cambios del mercado reflejan en su empresa y estos cambios pueden reflejar en las actividades que sus empleados realizan.</v>
      </c>
      <c r="G14" s="19" t="s">
        <v>123</v>
      </c>
      <c r="H14" s="87" t="s">
        <v>659</v>
      </c>
      <c r="I14" s="184" t="s">
        <v>687</v>
      </c>
      <c r="J14" s="6">
        <f>IF(E14="",0,VLOOKUP(E14,Per_res!$F$5:$H$271,3,FALSE))</f>
        <v>3</v>
      </c>
      <c r="K14" s="6">
        <f>IF(G14="",0,VLOOKUP(G14,Per_res!$K$5:$L$8,2,FALSE))</f>
        <v>3</v>
      </c>
      <c r="L14" s="6">
        <f t="shared" si="0"/>
        <v>9</v>
      </c>
    </row>
    <row r="15" spans="3:17" ht="72" x14ac:dyDescent="0.3">
      <c r="C15" s="189"/>
      <c r="D15" s="14" t="str">
        <f>Per_res!E264</f>
        <v>¿Cómo son estructuradas las políticas de reconocimiento e incentivos para los empleados?</v>
      </c>
      <c r="E15" s="132" t="s">
        <v>465</v>
      </c>
      <c r="F15" s="17" t="str">
        <f>VLOOKUP(E15,Per_res!$F$227:$G$271,2,FALSE)</f>
        <v>Amplie la política de reconocimiento e incentivos para otros cargos. Diferentes cargos contribuyen de forma distinta para el éxito de la organización, por eso usted debe buscar establecer criterios de avaliación y premiación de acuerdo con el papel desempeñado por cada empleado en su negocio.</v>
      </c>
      <c r="G15" s="19" t="s">
        <v>123</v>
      </c>
      <c r="H15" s="87" t="s">
        <v>659</v>
      </c>
      <c r="I15" s="184" t="s">
        <v>688</v>
      </c>
      <c r="J15" s="6">
        <f>IF(E15="",0,VLOOKUP(E15,Per_res!$F$5:$H$271,3,FALSE))</f>
        <v>2</v>
      </c>
      <c r="K15" s="6">
        <f>IF(G15="",0,VLOOKUP(G15,Per_res!$K$5:$L$8,2,FALSE))</f>
        <v>3</v>
      </c>
      <c r="L15" s="6">
        <f t="shared" si="0"/>
        <v>6</v>
      </c>
    </row>
    <row r="16" spans="3:17" ht="58.2" thickBot="1" x14ac:dyDescent="0.35">
      <c r="C16" s="190"/>
      <c r="D16" s="14" t="str">
        <f>Per_res!E268</f>
        <v>¿Cómo la empresa garantiza la salud y el bienestar de sus empleados?</v>
      </c>
      <c r="E16" s="132" t="s">
        <v>471</v>
      </c>
      <c r="F16" s="17" t="str">
        <f>VLOOKUP(E16,Per_res!$F$227:$G$271,2,FALSE)</f>
        <v>Crie un canal formal de quejas de los empleados y trátelos de manera eficiente. Ademá de eso, deje los horarios y lugares de trabajo más flexibles. A menudo, eso puede ahorrar el tiempo de su colaborador y llevar más bienestar para él y para su empresa.</v>
      </c>
      <c r="G16" s="19" t="s">
        <v>123</v>
      </c>
      <c r="H16" s="87" t="s">
        <v>659</v>
      </c>
      <c r="I16" s="184" t="s">
        <v>689</v>
      </c>
      <c r="J16" s="6">
        <f>IF(E16="",0,VLOOKUP(E16,Per_res!$F$5:$H$271,3,FALSE))</f>
        <v>3</v>
      </c>
      <c r="K16" s="6">
        <f>IF(G16="",0,VLOOKUP(G16,Per_res!$K$5:$L$8,2,FALSE))</f>
        <v>3</v>
      </c>
      <c r="L16" s="6">
        <f t="shared" si="0"/>
        <v>9</v>
      </c>
    </row>
    <row r="17" spans="9:9" ht="15" thickTop="1" x14ac:dyDescent="0.3"/>
    <row r="29" spans="9:9" x14ac:dyDescent="0.3">
      <c r="I29" s="20"/>
    </row>
    <row r="30" spans="9:9" ht="30" customHeight="1" x14ac:dyDescent="0.3">
      <c r="I30" s="20"/>
    </row>
    <row r="31" spans="9:9" ht="30" customHeight="1" x14ac:dyDescent="0.3">
      <c r="I31" s="20"/>
    </row>
    <row r="32" spans="9:9" ht="30" customHeight="1" x14ac:dyDescent="0.3"/>
    <row r="33" ht="30" customHeight="1" x14ac:dyDescent="0.3"/>
    <row r="34" ht="30" customHeight="1" x14ac:dyDescent="0.3"/>
    <row r="35" ht="30" customHeight="1" x14ac:dyDescent="0.3"/>
    <row r="36" ht="30" customHeight="1" x14ac:dyDescent="0.3"/>
    <row r="37" ht="30" customHeight="1" x14ac:dyDescent="0.3"/>
    <row r="38" ht="30" customHeight="1" x14ac:dyDescent="0.3"/>
    <row r="39" ht="30" customHeight="1" x14ac:dyDescent="0.3"/>
    <row r="40" ht="30" customHeight="1" x14ac:dyDescent="0.3"/>
    <row r="41" ht="30" customHeight="1" x14ac:dyDescent="0.3"/>
    <row r="42" ht="30" customHeight="1" x14ac:dyDescent="0.3"/>
    <row r="43" ht="30" customHeight="1" x14ac:dyDescent="0.3"/>
    <row r="44" ht="30" customHeight="1" x14ac:dyDescent="0.3"/>
    <row r="45" ht="30" customHeight="1" x14ac:dyDescent="0.3"/>
    <row r="46" ht="30" customHeight="1" x14ac:dyDescent="0.3"/>
    <row r="47" ht="30" customHeight="1" x14ac:dyDescent="0.3"/>
    <row r="4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sheetData>
  <mergeCells count="3">
    <mergeCell ref="C5:C8"/>
    <mergeCell ref="C9:C12"/>
    <mergeCell ref="C13:C16"/>
  </mergeCells>
  <conditionalFormatting sqref="G5:G16">
    <cfRule type="cellIs" dxfId="56" priority="1" operator="equal">
      <formula>"Irrelevante"</formula>
    </cfRule>
    <cfRule type="cellIs" dxfId="55" priority="2" operator="equal">
      <formula>"Poco importante"</formula>
    </cfRule>
    <cfRule type="cellIs" dxfId="54" priority="3" operator="equal">
      <formula>"Importante"</formula>
    </cfRule>
    <cfRule type="cellIs" dxfId="53" priority="4" operator="equal">
      <formula>"Muy importante"</formula>
    </cfRule>
  </conditionalFormatting>
  <dataValidations count="2">
    <dataValidation type="list" allowBlank="1" showInputMessage="1" showErrorMessage="1" sqref="G5:G16" xr:uid="{13F00267-B774-4961-8E66-9CCFEF583E90}">
      <formula1>"Muy importante,Importante,Poco importante,Irrelevante"</formula1>
    </dataValidation>
    <dataValidation type="list" allowBlank="1" showInputMessage="1" showErrorMessage="1" sqref="H5:H16" xr:uid="{4822C678-9282-452A-B2A0-BC7C5C517220}">
      <formula1>"Técnica,Conductual,Herramientas,Técnica y Conductual,Técnica y Herramientas,Conductual y Herramientas,Técnica Conductual y Herramientas"</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500-000003000000}">
          <x14:formula1>
            <xm:f>Per_res!$F$227:$F$230</xm:f>
          </x14:formula1>
          <xm:sqref>E5</xm:sqref>
        </x14:dataValidation>
        <x14:dataValidation type="list" allowBlank="1" showInputMessage="1" showErrorMessage="1" xr:uid="{00000000-0002-0000-0500-000004000000}">
          <x14:formula1>
            <xm:f>Per_res!$F$231:$F$234</xm:f>
          </x14:formula1>
          <xm:sqref>E6</xm:sqref>
        </x14:dataValidation>
        <x14:dataValidation type="list" allowBlank="1" showInputMessage="1" showErrorMessage="1" xr:uid="{00000000-0002-0000-0500-000005000000}">
          <x14:formula1>
            <xm:f>Per_res!$F$235:$F$237</xm:f>
          </x14:formula1>
          <xm:sqref>E7</xm:sqref>
        </x14:dataValidation>
        <x14:dataValidation type="list" allowBlank="1" showInputMessage="1" showErrorMessage="1" xr:uid="{00000000-0002-0000-0500-000006000000}">
          <x14:formula1>
            <xm:f>Per_res!$F$238:$F$241</xm:f>
          </x14:formula1>
          <xm:sqref>E8</xm:sqref>
        </x14:dataValidation>
        <x14:dataValidation type="list" allowBlank="1" showInputMessage="1" showErrorMessage="1" xr:uid="{00000000-0002-0000-0500-000007000000}">
          <x14:formula1>
            <xm:f>Per_res!$F$242:$F$245</xm:f>
          </x14:formula1>
          <xm:sqref>E9</xm:sqref>
        </x14:dataValidation>
        <x14:dataValidation type="list" allowBlank="1" showInputMessage="1" showErrorMessage="1" xr:uid="{00000000-0002-0000-0500-000008000000}">
          <x14:formula1>
            <xm:f>Per_res!$F$246:$F$249</xm:f>
          </x14:formula1>
          <xm:sqref>E10</xm:sqref>
        </x14:dataValidation>
        <x14:dataValidation type="list" allowBlank="1" showInputMessage="1" showErrorMessage="1" xr:uid="{00000000-0002-0000-0500-000009000000}">
          <x14:formula1>
            <xm:f>Per_res!$F$250:$F$252</xm:f>
          </x14:formula1>
          <xm:sqref>E11</xm:sqref>
        </x14:dataValidation>
        <x14:dataValidation type="list" allowBlank="1" showInputMessage="1" showErrorMessage="1" xr:uid="{00000000-0002-0000-0500-00000A000000}">
          <x14:formula1>
            <xm:f>Per_res!$F$253:$F$255</xm:f>
          </x14:formula1>
          <xm:sqref>E12</xm:sqref>
        </x14:dataValidation>
        <x14:dataValidation type="list" allowBlank="1" showInputMessage="1" showErrorMessage="1" xr:uid="{00000000-0002-0000-0500-00000B000000}">
          <x14:formula1>
            <xm:f>Per_res!$F$256:$F$259</xm:f>
          </x14:formula1>
          <xm:sqref>E13</xm:sqref>
        </x14:dataValidation>
        <x14:dataValidation type="list" allowBlank="1" showInputMessage="1" showErrorMessage="1" xr:uid="{00000000-0002-0000-0500-00000C000000}">
          <x14:formula1>
            <xm:f>Per_res!$F$260:$F$263</xm:f>
          </x14:formula1>
          <xm:sqref>E14</xm:sqref>
        </x14:dataValidation>
        <x14:dataValidation type="list" allowBlank="1" showInputMessage="1" showErrorMessage="1" xr:uid="{00000000-0002-0000-0500-00000D000000}">
          <x14:formula1>
            <xm:f>Per_res!$F$264:$F$267</xm:f>
          </x14:formula1>
          <xm:sqref>E15</xm:sqref>
        </x14:dataValidation>
        <x14:dataValidation type="list" allowBlank="1" showInputMessage="1" showErrorMessage="1" xr:uid="{00000000-0002-0000-0500-00000E000000}">
          <x14:formula1>
            <xm:f>Per_res!$F$268:$F$271</xm:f>
          </x14:formula1>
          <xm:sqref>E16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I451"/>
  <sheetViews>
    <sheetView showGridLines="0" zoomScale="90" zoomScaleNormal="90" zoomScalePageLayoutView="80" workbookViewId="0">
      <pane ySplit="4" topLeftCell="A5" activePane="bottomLeft" state="frozen"/>
      <selection activeCell="D24" sqref="D24"/>
      <selection pane="bottomLeft" activeCell="F28" sqref="F28"/>
    </sheetView>
  </sheetViews>
  <sheetFormatPr defaultColWidth="11" defaultRowHeight="14.4" x14ac:dyDescent="0.3"/>
  <cols>
    <col min="1" max="1" width="2.09765625" style="7" customWidth="1"/>
    <col min="2" max="2" width="1.3984375" style="7" customWidth="1"/>
    <col min="3" max="3" width="23.69921875" style="11" customWidth="1"/>
    <col min="4" max="5" width="20.69921875" style="7" customWidth="1"/>
    <col min="6" max="6" width="20.69921875" style="11" customWidth="1"/>
    <col min="7" max="7" width="20.69921875" style="7" customWidth="1"/>
    <col min="8" max="20" width="10.69921875" style="7" customWidth="1"/>
    <col min="21" max="16384" width="11" style="7"/>
  </cols>
  <sheetData>
    <row r="1" spans="3:9" s="2" customFormat="1" ht="39" customHeight="1" x14ac:dyDescent="0.3">
      <c r="C1" s="8"/>
    </row>
    <row r="2" spans="3:9" s="5" customFormat="1" ht="30" customHeight="1" x14ac:dyDescent="0.3">
      <c r="C2" s="9"/>
      <c r="D2" s="4"/>
      <c r="E2" s="4"/>
      <c r="F2" s="4"/>
    </row>
    <row r="3" spans="3:9" ht="15" customHeight="1" thickBot="1" x14ac:dyDescent="0.35">
      <c r="C3" s="10"/>
      <c r="D3" s="6"/>
      <c r="E3" s="6"/>
      <c r="F3" s="6"/>
    </row>
    <row r="4" spans="3:9" ht="35.25" customHeight="1" thickTop="1" thickBot="1" x14ac:dyDescent="0.35">
      <c r="C4" s="1" t="s">
        <v>214</v>
      </c>
      <c r="D4" s="1" t="s">
        <v>211</v>
      </c>
      <c r="E4" s="21" t="s">
        <v>60</v>
      </c>
      <c r="F4" s="21" t="s">
        <v>61</v>
      </c>
      <c r="G4" s="21" t="s">
        <v>135</v>
      </c>
    </row>
    <row r="5" spans="3:9" ht="30" customHeight="1" thickTop="1" x14ac:dyDescent="0.3">
      <c r="C5" s="22" t="str">
        <f>Per_res!C5</f>
        <v>Estrategia</v>
      </c>
      <c r="D5" s="24"/>
      <c r="E5" s="24"/>
      <c r="F5" s="85"/>
      <c r="G5" s="86"/>
      <c r="I5" s="16" t="str">
        <f>IF(C5=Dash_pa!D4,"Ava_exp!$C$5",IF(C10=Dash_pa!D4,"Ava_exp!$C$10",IF(C15=Dash_pa!D4,"Ava_exp!$C$15",IF(C20=Dash_pa!D4,"Ava_exp!$C$20",IF(C24=Dash_pa!D4,"Ava_exp!$C$24","")))))</f>
        <v>Ava_exp!$C$10</v>
      </c>
    </row>
    <row r="6" spans="3:9" ht="30" customHeight="1" x14ac:dyDescent="0.3">
      <c r="C6" s="15" t="str">
        <f>Ava_1!C5</f>
        <v>Estrategia a Corto Plazo</v>
      </c>
      <c r="D6" s="94">
        <f>SUM(Ava_1!J5:J8)/16</f>
        <v>0.5</v>
      </c>
      <c r="E6" s="15">
        <f>SUM(Ava_1!K5:K8)/16</f>
        <v>0.75</v>
      </c>
      <c r="F6" s="92">
        <v>0.9</v>
      </c>
      <c r="G6" s="18" t="s">
        <v>126</v>
      </c>
    </row>
    <row r="7" spans="3:9" ht="30" customHeight="1" x14ac:dyDescent="0.3">
      <c r="C7" s="15" t="str">
        <f>Ava_1!C9</f>
        <v>Estrategia a Mediano Plazo</v>
      </c>
      <c r="D7" s="94">
        <f>SUM(Ava_1!J9:J12)/16</f>
        <v>1</v>
      </c>
      <c r="E7" s="15">
        <f>SUM(Ava_1!K9:K12)/16</f>
        <v>0.75</v>
      </c>
      <c r="F7" s="92">
        <v>1</v>
      </c>
      <c r="G7" s="18" t="s">
        <v>126</v>
      </c>
    </row>
    <row r="8" spans="3:9" ht="30" customHeight="1" x14ac:dyDescent="0.3">
      <c r="C8" s="15" t="str">
        <f>Ava_1!C13</f>
        <v>Estrategia a Largo Plazo</v>
      </c>
      <c r="D8" s="94">
        <f>SUM(Ava_1!J13:J16)/16</f>
        <v>0.8125</v>
      </c>
      <c r="E8" s="15">
        <f>SUM(Ava_1!K13:K16)/16</f>
        <v>0.75</v>
      </c>
      <c r="F8" s="92">
        <v>1</v>
      </c>
      <c r="G8" s="18" t="s">
        <v>126</v>
      </c>
    </row>
    <row r="9" spans="3:9" ht="30" customHeight="1" x14ac:dyDescent="0.3">
      <c r="C9" s="15" t="str">
        <f>Ava_1!C17</f>
        <v>Análisis Ambiental</v>
      </c>
      <c r="D9" s="94">
        <f>SUM(Ava_1!J17:J20)/16</f>
        <v>1</v>
      </c>
      <c r="E9" s="15">
        <f>SUM(Ava_1!K17:K20)/16</f>
        <v>0.75</v>
      </c>
      <c r="F9" s="92">
        <v>1</v>
      </c>
      <c r="G9" s="18" t="s">
        <v>126</v>
      </c>
    </row>
    <row r="10" spans="3:9" ht="30" customHeight="1" x14ac:dyDescent="0.3">
      <c r="C10" s="22" t="str">
        <f>Per_res!C68</f>
        <v>Finanzas</v>
      </c>
      <c r="D10" s="95"/>
      <c r="E10" s="24"/>
      <c r="F10" s="93"/>
      <c r="G10" s="86"/>
    </row>
    <row r="11" spans="3:9" ht="30" customHeight="1" x14ac:dyDescent="0.3">
      <c r="C11" s="15" t="str">
        <f>Ava_2!C5</f>
        <v>Planificación Financiera</v>
      </c>
      <c r="D11" s="94">
        <f>SUM(Ava_2!J5:J8)/16</f>
        <v>0</v>
      </c>
      <c r="E11" s="15">
        <f>SUM(Ava_2!K5:K8)/16</f>
        <v>0.75</v>
      </c>
      <c r="F11" s="94">
        <v>0.94</v>
      </c>
      <c r="G11" s="18" t="s">
        <v>126</v>
      </c>
    </row>
    <row r="12" spans="3:9" ht="30" customHeight="1" x14ac:dyDescent="0.3">
      <c r="C12" s="15" t="str">
        <f>Ava_2!C9</f>
        <v>Control Financiero</v>
      </c>
      <c r="D12" s="94">
        <f>SUM(Ava_2!J9:J12)/16</f>
        <v>0</v>
      </c>
      <c r="E12" s="15">
        <f>SUM(Ava_2!K9:K12)/16</f>
        <v>0.75</v>
      </c>
      <c r="F12" s="94">
        <v>0.6</v>
      </c>
      <c r="G12" s="18" t="s">
        <v>126</v>
      </c>
    </row>
    <row r="13" spans="3:9" ht="30" customHeight="1" x14ac:dyDescent="0.3">
      <c r="C13" s="15" t="str">
        <f>Ava_2!C13</f>
        <v>Margen de Contribución y Rentabilidad</v>
      </c>
      <c r="D13" s="94">
        <f>SUM(Ava_2!J13:J16)/16</f>
        <v>0</v>
      </c>
      <c r="E13" s="15">
        <f>SUM(Ava_2!K13:K16)/16</f>
        <v>0.75</v>
      </c>
      <c r="F13" s="94">
        <v>0.8</v>
      </c>
      <c r="G13" s="18" t="s">
        <v>126</v>
      </c>
    </row>
    <row r="14" spans="3:9" ht="30" customHeight="1" x14ac:dyDescent="0.3">
      <c r="C14" s="15" t="str">
        <f>Ava_2!C17</f>
        <v>Indicadores Financieros</v>
      </c>
      <c r="D14" s="94">
        <f>SUM(Ava_2!J17:J20)/16</f>
        <v>0</v>
      </c>
      <c r="E14" s="15">
        <f>SUM(Ava_2!K17:K20)/16</f>
        <v>0.75</v>
      </c>
      <c r="F14" s="94">
        <v>0.5</v>
      </c>
      <c r="G14" s="18" t="s">
        <v>126</v>
      </c>
    </row>
    <row r="15" spans="3:9" ht="30" customHeight="1" x14ac:dyDescent="0.3">
      <c r="C15" s="22" t="str">
        <f>Per_res!C128</f>
        <v>Mercadeo</v>
      </c>
      <c r="D15" s="95"/>
      <c r="E15" s="24"/>
      <c r="F15" s="93"/>
      <c r="G15" s="86"/>
    </row>
    <row r="16" spans="3:9" ht="30" customHeight="1" x14ac:dyDescent="0.3">
      <c r="C16" s="15" t="str">
        <f>Ava_3!C5</f>
        <v>Planificación de Marketing</v>
      </c>
      <c r="D16" s="94">
        <f>SUM(Ava_3!J5:J8)/16</f>
        <v>0</v>
      </c>
      <c r="E16" s="15">
        <f>SUM(Ava_3!K5:K8)/16</f>
        <v>0.75</v>
      </c>
      <c r="F16" s="94">
        <v>0.81</v>
      </c>
      <c r="G16" s="18" t="s">
        <v>126</v>
      </c>
    </row>
    <row r="17" spans="3:7" ht="30" customHeight="1" x14ac:dyDescent="0.3">
      <c r="C17" s="15" t="str">
        <f>Ava_3!C9</f>
        <v>Medios en línea</v>
      </c>
      <c r="D17" s="94">
        <f>SUM(Ava_3!J9:J12)/16</f>
        <v>0</v>
      </c>
      <c r="E17" s="15">
        <f>SUM(Ava_3!K9:K12)/16</f>
        <v>0.5</v>
      </c>
      <c r="F17" s="94">
        <v>0.94</v>
      </c>
      <c r="G17" s="18" t="s">
        <v>126</v>
      </c>
    </row>
    <row r="18" spans="3:7" ht="30" customHeight="1" x14ac:dyDescent="0.3">
      <c r="C18" s="15" t="str">
        <f>Ava_3!C13</f>
        <v>Medios fuera de línea</v>
      </c>
      <c r="D18" s="94">
        <f>SUM(Ava_3!J13:J16)/16</f>
        <v>0</v>
      </c>
      <c r="E18" s="15">
        <f>SUM(Ava_3!K13:K16)/16</f>
        <v>0.625</v>
      </c>
      <c r="F18" s="94">
        <v>1</v>
      </c>
      <c r="G18" s="18" t="s">
        <v>126</v>
      </c>
    </row>
    <row r="19" spans="3:7" ht="30" customHeight="1" x14ac:dyDescent="0.3">
      <c r="C19" s="15" t="str">
        <f>Ava_3!C17</f>
        <v>Relación con los Clientes</v>
      </c>
      <c r="D19" s="94">
        <f>SUM(Ava_3!J17:J20)/16</f>
        <v>0</v>
      </c>
      <c r="E19" s="15">
        <f>SUM(Ava_3!K17:K20)/16</f>
        <v>0.625</v>
      </c>
      <c r="F19" s="94">
        <v>0.56000000000000005</v>
      </c>
      <c r="G19" s="18" t="s">
        <v>126</v>
      </c>
    </row>
    <row r="20" spans="3:7" ht="30" customHeight="1" x14ac:dyDescent="0.3">
      <c r="C20" s="22" t="str">
        <f>Per_res!C184</f>
        <v>Operaciones</v>
      </c>
      <c r="D20" s="95"/>
      <c r="E20" s="24"/>
      <c r="F20" s="93"/>
      <c r="G20" s="86"/>
    </row>
    <row r="21" spans="3:7" ht="30" customHeight="1" x14ac:dyDescent="0.3">
      <c r="C21" s="15" t="str">
        <f>Ava_4!C5</f>
        <v>Procesos</v>
      </c>
      <c r="D21" s="94">
        <f>SUM(Ava_4!J5:J8)/16</f>
        <v>0</v>
      </c>
      <c r="E21" s="15">
        <f>SUM(Ava_4!K5:K8)/16</f>
        <v>0.75</v>
      </c>
      <c r="F21" s="94">
        <v>0.6</v>
      </c>
      <c r="G21" s="18" t="s">
        <v>126</v>
      </c>
    </row>
    <row r="22" spans="3:7" ht="30" customHeight="1" x14ac:dyDescent="0.3">
      <c r="C22" s="15" t="str">
        <f>Ava_4!C9</f>
        <v>Calidad</v>
      </c>
      <c r="D22" s="94">
        <f>SUM(Ava_4!J9:J12)/16</f>
        <v>0</v>
      </c>
      <c r="E22" s="15">
        <f>SUM(Ava_4!K9:K12)/16</f>
        <v>0.5</v>
      </c>
      <c r="F22" s="94">
        <v>0.6</v>
      </c>
      <c r="G22" s="18" t="s">
        <v>126</v>
      </c>
    </row>
    <row r="23" spans="3:7" ht="30" customHeight="1" x14ac:dyDescent="0.3">
      <c r="C23" s="15" t="str">
        <f>Ava_4!C13</f>
        <v>Logística</v>
      </c>
      <c r="D23" s="94">
        <f>SUM(Ava_4!J13:J16)/16</f>
        <v>0</v>
      </c>
      <c r="E23" s="15">
        <f>SUM(Ava_4!K13:K16)/16</f>
        <v>0.625</v>
      </c>
      <c r="F23" s="94">
        <v>0.6</v>
      </c>
      <c r="G23" s="18" t="s">
        <v>126</v>
      </c>
    </row>
    <row r="24" spans="3:7" ht="30" customHeight="1" x14ac:dyDescent="0.3">
      <c r="C24" s="22" t="str">
        <f>Per_res!C227</f>
        <v>Gestión de Personas (GP)</v>
      </c>
      <c r="D24" s="95"/>
      <c r="E24" s="24"/>
      <c r="F24" s="93"/>
      <c r="G24" s="86"/>
    </row>
    <row r="25" spans="3:7" ht="30" customHeight="1" x14ac:dyDescent="0.3">
      <c r="C25" s="15" t="str">
        <f>Ava_5!C5</f>
        <v>Reclutamiento y selección</v>
      </c>
      <c r="D25" s="94">
        <f>SUM(Ava_5!J5:J8)/16</f>
        <v>0.75</v>
      </c>
      <c r="E25" s="15">
        <f>SUM(Ava_5!K5:K8)/16</f>
        <v>0.75</v>
      </c>
      <c r="F25" s="94">
        <v>0.9</v>
      </c>
      <c r="G25" s="18" t="s">
        <v>126</v>
      </c>
    </row>
    <row r="26" spans="3:7" ht="30" customHeight="1" x14ac:dyDescent="0.3">
      <c r="C26" s="15" t="str">
        <f>Ava_5!C9</f>
        <v>Entrenamiento y desarrollo</v>
      </c>
      <c r="D26" s="94">
        <f>SUM(Ava_5!J9:J12)/16</f>
        <v>0.75</v>
      </c>
      <c r="E26" s="15">
        <f>SUM(Ava_5!K9:K12)/16</f>
        <v>0.75</v>
      </c>
      <c r="F26" s="94">
        <v>1</v>
      </c>
      <c r="G26" s="18" t="s">
        <v>126</v>
      </c>
    </row>
    <row r="27" spans="3:7" ht="30" customHeight="1" x14ac:dyDescent="0.3">
      <c r="C27" s="15" t="str">
        <f>Ava_5!C13</f>
        <v>Retención de talento</v>
      </c>
      <c r="D27" s="94">
        <f>SUM(Ava_5!J13:J16)/16</f>
        <v>0.5625</v>
      </c>
      <c r="E27" s="15">
        <f>SUM(Ava_5!K13:K16)/16</f>
        <v>0.75</v>
      </c>
      <c r="F27" s="94">
        <v>1</v>
      </c>
      <c r="G27" s="18" t="s">
        <v>126</v>
      </c>
    </row>
    <row r="28" spans="3:7" ht="30" customHeight="1" x14ac:dyDescent="0.3"/>
    <row r="29" spans="3:7" ht="30" customHeight="1" x14ac:dyDescent="0.3"/>
    <row r="30" spans="3:7" ht="30" customHeight="1" x14ac:dyDescent="0.3"/>
    <row r="31" spans="3:7" ht="30" customHeight="1" x14ac:dyDescent="0.3"/>
    <row r="32" spans="3:7" ht="30" customHeight="1" x14ac:dyDescent="0.3"/>
    <row r="33" spans="8:8" ht="30" customHeight="1" x14ac:dyDescent="0.3">
      <c r="H33" s="20"/>
    </row>
    <row r="34" spans="8:8" ht="30" customHeight="1" x14ac:dyDescent="0.3">
      <c r="H34" s="20"/>
    </row>
    <row r="35" spans="8:8" ht="30" customHeight="1" x14ac:dyDescent="0.3">
      <c r="H35" s="20"/>
    </row>
    <row r="36" spans="8:8" ht="30" customHeight="1" x14ac:dyDescent="0.3"/>
    <row r="37" spans="8:8" ht="30" customHeight="1" x14ac:dyDescent="0.3"/>
    <row r="38" spans="8:8" ht="30" customHeight="1" x14ac:dyDescent="0.3"/>
    <row r="39" spans="8:8" ht="30" customHeight="1" x14ac:dyDescent="0.3"/>
    <row r="40" spans="8:8" ht="30" customHeight="1" x14ac:dyDescent="0.3"/>
    <row r="41" spans="8:8" ht="30" customHeight="1" x14ac:dyDescent="0.3"/>
    <row r="42" spans="8:8" ht="30" customHeight="1" x14ac:dyDescent="0.3"/>
    <row r="43" spans="8:8" ht="30" customHeight="1" x14ac:dyDescent="0.3"/>
    <row r="44" spans="8:8" ht="30" customHeight="1" x14ac:dyDescent="0.3"/>
    <row r="45" spans="8:8" ht="30" customHeight="1" x14ac:dyDescent="0.3"/>
    <row r="46" spans="8:8" ht="30" customHeight="1" x14ac:dyDescent="0.3"/>
    <row r="47" spans="8:8" ht="30" customHeight="1" x14ac:dyDescent="0.3"/>
    <row r="48" spans="8:8" ht="30" customHeight="1" x14ac:dyDescent="0.3"/>
    <row r="49" ht="30" customHeight="1" x14ac:dyDescent="0.3"/>
    <row r="50" ht="30" customHeight="1" x14ac:dyDescent="0.3"/>
    <row r="51" ht="30" customHeight="1" x14ac:dyDescent="0.3"/>
    <row r="52" ht="30" customHeight="1" x14ac:dyDescent="0.3"/>
    <row r="53" ht="30" customHeight="1" x14ac:dyDescent="0.3"/>
    <row r="54" ht="30" customHeight="1" x14ac:dyDescent="0.3"/>
    <row r="55" ht="30" customHeight="1" x14ac:dyDescent="0.3"/>
    <row r="56" ht="30" customHeight="1" x14ac:dyDescent="0.3"/>
    <row r="57" ht="30" customHeight="1" x14ac:dyDescent="0.3"/>
    <row r="58" ht="30" customHeight="1" x14ac:dyDescent="0.3"/>
    <row r="59" ht="30" customHeight="1" x14ac:dyDescent="0.3"/>
    <row r="60" ht="30" customHeight="1" x14ac:dyDescent="0.3"/>
    <row r="61" ht="30" customHeight="1" x14ac:dyDescent="0.3"/>
    <row r="62" ht="30" customHeight="1" x14ac:dyDescent="0.3"/>
    <row r="63" ht="30" customHeight="1" x14ac:dyDescent="0.3"/>
    <row r="64" ht="30" customHeight="1" x14ac:dyDescent="0.3"/>
    <row r="65" ht="30" customHeight="1" x14ac:dyDescent="0.3"/>
    <row r="66" ht="30" customHeight="1" x14ac:dyDescent="0.3"/>
    <row r="67" ht="30" customHeight="1" x14ac:dyDescent="0.3"/>
    <row r="68" ht="30" customHeight="1" x14ac:dyDescent="0.3"/>
    <row r="69" ht="30" customHeight="1" x14ac:dyDescent="0.3"/>
    <row r="70" ht="30" customHeight="1" x14ac:dyDescent="0.3"/>
    <row r="71" ht="30" customHeight="1" x14ac:dyDescent="0.3"/>
    <row r="72" ht="30" customHeight="1" x14ac:dyDescent="0.3"/>
    <row r="73" ht="30" customHeight="1" x14ac:dyDescent="0.3"/>
    <row r="74" ht="30" customHeight="1" x14ac:dyDescent="0.3"/>
    <row r="75" ht="30" customHeight="1" x14ac:dyDescent="0.3"/>
    <row r="76" ht="30" customHeight="1" x14ac:dyDescent="0.3"/>
    <row r="77" ht="30" customHeight="1" x14ac:dyDescent="0.3"/>
    <row r="78" ht="30" customHeight="1" x14ac:dyDescent="0.3"/>
    <row r="79" ht="30" customHeight="1" x14ac:dyDescent="0.3"/>
    <row r="80" ht="30" customHeight="1" x14ac:dyDescent="0.3"/>
    <row r="81" ht="30" customHeight="1" x14ac:dyDescent="0.3"/>
    <row r="82" ht="30" customHeight="1" x14ac:dyDescent="0.3"/>
    <row r="83" ht="30" customHeight="1" x14ac:dyDescent="0.3"/>
    <row r="84" ht="30" customHeight="1" x14ac:dyDescent="0.3"/>
    <row r="85" ht="30" customHeight="1" x14ac:dyDescent="0.3"/>
    <row r="86" ht="30" customHeight="1" x14ac:dyDescent="0.3"/>
    <row r="87" ht="30" customHeight="1" x14ac:dyDescent="0.3"/>
    <row r="88" ht="30" customHeight="1" x14ac:dyDescent="0.3"/>
    <row r="89" ht="30" customHeight="1" x14ac:dyDescent="0.3"/>
    <row r="90" ht="30" customHeight="1" x14ac:dyDescent="0.3"/>
    <row r="91" ht="30" customHeight="1" x14ac:dyDescent="0.3"/>
    <row r="92" ht="30" customHeight="1" x14ac:dyDescent="0.3"/>
    <row r="93" ht="30" customHeight="1" x14ac:dyDescent="0.3"/>
    <row r="94" ht="30" customHeight="1" x14ac:dyDescent="0.3"/>
    <row r="95" ht="30" customHeight="1" x14ac:dyDescent="0.3"/>
    <row r="96" ht="30" customHeight="1" x14ac:dyDescent="0.3"/>
    <row r="97" ht="30" customHeight="1" x14ac:dyDescent="0.3"/>
    <row r="98" ht="30" customHeight="1" x14ac:dyDescent="0.3"/>
    <row r="99" ht="30" customHeight="1" x14ac:dyDescent="0.3"/>
    <row r="100" ht="30" customHeight="1" x14ac:dyDescent="0.3"/>
    <row r="101" ht="30" customHeight="1" x14ac:dyDescent="0.3"/>
    <row r="102" ht="30" customHeight="1" x14ac:dyDescent="0.3"/>
    <row r="103" ht="30" customHeight="1" x14ac:dyDescent="0.3"/>
    <row r="104" ht="30" customHeight="1" x14ac:dyDescent="0.3"/>
    <row r="105" ht="30" customHeight="1" x14ac:dyDescent="0.3"/>
    <row r="106" ht="30" customHeight="1" x14ac:dyDescent="0.3"/>
    <row r="107" ht="30" customHeight="1" x14ac:dyDescent="0.3"/>
    <row r="108" ht="30" customHeight="1" x14ac:dyDescent="0.3"/>
    <row r="109" ht="30" customHeight="1" x14ac:dyDescent="0.3"/>
    <row r="110" ht="30" customHeight="1" x14ac:dyDescent="0.3"/>
    <row r="111" ht="30" customHeight="1" x14ac:dyDescent="0.3"/>
    <row r="112" ht="30" customHeight="1" x14ac:dyDescent="0.3"/>
    <row r="113" ht="30" customHeight="1" x14ac:dyDescent="0.3"/>
    <row r="114" ht="30" customHeight="1" x14ac:dyDescent="0.3"/>
    <row r="115" ht="30" customHeight="1" x14ac:dyDescent="0.3"/>
    <row r="116" ht="30" customHeight="1" x14ac:dyDescent="0.3"/>
    <row r="117" ht="30" customHeight="1" x14ac:dyDescent="0.3"/>
    <row r="118" ht="30" customHeight="1" x14ac:dyDescent="0.3"/>
    <row r="119" ht="30" customHeight="1" x14ac:dyDescent="0.3"/>
    <row r="120" ht="30" customHeight="1" x14ac:dyDescent="0.3"/>
    <row r="121" ht="30" customHeight="1" x14ac:dyDescent="0.3"/>
    <row r="122" ht="30" customHeight="1" x14ac:dyDescent="0.3"/>
    <row r="123" ht="30" customHeight="1" x14ac:dyDescent="0.3"/>
    <row r="124" ht="30" customHeight="1" x14ac:dyDescent="0.3"/>
    <row r="125" ht="30" customHeight="1" x14ac:dyDescent="0.3"/>
    <row r="126" ht="30" customHeight="1" x14ac:dyDescent="0.3"/>
    <row r="127" ht="30" customHeight="1" x14ac:dyDescent="0.3"/>
    <row r="128" ht="30" customHeight="1" x14ac:dyDescent="0.3"/>
    <row r="129" ht="30" customHeight="1" x14ac:dyDescent="0.3"/>
    <row r="130" ht="30" customHeight="1" x14ac:dyDescent="0.3"/>
    <row r="131" ht="30" customHeight="1" x14ac:dyDescent="0.3"/>
    <row r="132" ht="30" customHeight="1" x14ac:dyDescent="0.3"/>
    <row r="133" ht="30" customHeight="1" x14ac:dyDescent="0.3"/>
    <row r="134" ht="30" customHeight="1" x14ac:dyDescent="0.3"/>
    <row r="135" ht="30" customHeight="1" x14ac:dyDescent="0.3"/>
    <row r="136" ht="30" customHeight="1" x14ac:dyDescent="0.3"/>
    <row r="137" ht="30" customHeight="1" x14ac:dyDescent="0.3"/>
    <row r="138" ht="30" customHeight="1" x14ac:dyDescent="0.3"/>
    <row r="139" ht="30" customHeight="1" x14ac:dyDescent="0.3"/>
    <row r="140" ht="30" customHeight="1" x14ac:dyDescent="0.3"/>
    <row r="141" ht="30" customHeight="1" x14ac:dyDescent="0.3"/>
    <row r="142" ht="30" customHeight="1" x14ac:dyDescent="0.3"/>
    <row r="143" ht="30" customHeight="1" x14ac:dyDescent="0.3"/>
    <row r="144" ht="30" customHeight="1" x14ac:dyDescent="0.3"/>
    <row r="145" ht="30" customHeight="1" x14ac:dyDescent="0.3"/>
    <row r="146" ht="30" customHeight="1" x14ac:dyDescent="0.3"/>
    <row r="147" ht="30" customHeight="1" x14ac:dyDescent="0.3"/>
    <row r="148" ht="30" customHeight="1" x14ac:dyDescent="0.3"/>
    <row r="149" ht="30" customHeight="1" x14ac:dyDescent="0.3"/>
    <row r="150" ht="30" customHeight="1" x14ac:dyDescent="0.3"/>
    <row r="151" ht="30" customHeight="1" x14ac:dyDescent="0.3"/>
    <row r="152" ht="30" customHeight="1" x14ac:dyDescent="0.3"/>
    <row r="153" ht="30" customHeight="1" x14ac:dyDescent="0.3"/>
    <row r="154" ht="30" customHeight="1" x14ac:dyDescent="0.3"/>
    <row r="155" ht="30" customHeight="1" x14ac:dyDescent="0.3"/>
    <row r="156" ht="30" customHeight="1" x14ac:dyDescent="0.3"/>
    <row r="157" ht="30" customHeight="1" x14ac:dyDescent="0.3"/>
    <row r="158" ht="30" customHeight="1" x14ac:dyDescent="0.3"/>
    <row r="159" ht="30" customHeight="1" x14ac:dyDescent="0.3"/>
    <row r="160" ht="30" customHeight="1" x14ac:dyDescent="0.3"/>
    <row r="161" ht="30" customHeight="1" x14ac:dyDescent="0.3"/>
    <row r="162" ht="30" customHeight="1" x14ac:dyDescent="0.3"/>
    <row r="163" ht="30" customHeight="1" x14ac:dyDescent="0.3"/>
    <row r="164" ht="30" customHeight="1" x14ac:dyDescent="0.3"/>
    <row r="165" ht="30" customHeight="1" x14ac:dyDescent="0.3"/>
    <row r="166" ht="30" customHeight="1" x14ac:dyDescent="0.3"/>
    <row r="167" ht="30" customHeight="1" x14ac:dyDescent="0.3"/>
    <row r="168" ht="30" customHeight="1" x14ac:dyDescent="0.3"/>
    <row r="169" ht="30" customHeight="1" x14ac:dyDescent="0.3"/>
    <row r="170" ht="30" customHeight="1" x14ac:dyDescent="0.3"/>
    <row r="171" ht="30" customHeight="1" x14ac:dyDescent="0.3"/>
    <row r="172" ht="30" customHeight="1" x14ac:dyDescent="0.3"/>
    <row r="173" ht="30" customHeight="1" x14ac:dyDescent="0.3"/>
    <row r="174" ht="30" customHeight="1" x14ac:dyDescent="0.3"/>
    <row r="175" ht="30" customHeight="1" x14ac:dyDescent="0.3"/>
    <row r="176" ht="30" customHeight="1" x14ac:dyDescent="0.3"/>
    <row r="177" ht="30" customHeight="1" x14ac:dyDescent="0.3"/>
    <row r="178" ht="30" customHeight="1" x14ac:dyDescent="0.3"/>
    <row r="179" ht="30" customHeight="1" x14ac:dyDescent="0.3"/>
    <row r="180" ht="30" customHeight="1" x14ac:dyDescent="0.3"/>
    <row r="181" ht="30" customHeight="1" x14ac:dyDescent="0.3"/>
    <row r="182" ht="30" customHeight="1" x14ac:dyDescent="0.3"/>
    <row r="183" ht="30" customHeight="1" x14ac:dyDescent="0.3"/>
    <row r="184" ht="30" customHeight="1" x14ac:dyDescent="0.3"/>
    <row r="185" ht="30" customHeight="1" x14ac:dyDescent="0.3"/>
    <row r="186" ht="30" customHeight="1" x14ac:dyDescent="0.3"/>
    <row r="187" ht="30" customHeight="1" x14ac:dyDescent="0.3"/>
    <row r="188" ht="30" customHeight="1" x14ac:dyDescent="0.3"/>
    <row r="189" ht="30" customHeight="1" x14ac:dyDescent="0.3"/>
    <row r="190" ht="30" customHeight="1" x14ac:dyDescent="0.3"/>
    <row r="191" ht="30" customHeight="1" x14ac:dyDescent="0.3"/>
    <row r="192" ht="30" customHeight="1" x14ac:dyDescent="0.3"/>
    <row r="193" ht="30" customHeight="1" x14ac:dyDescent="0.3"/>
    <row r="194" ht="30" customHeight="1" x14ac:dyDescent="0.3"/>
    <row r="195" ht="30" customHeight="1" x14ac:dyDescent="0.3"/>
    <row r="196" ht="30" customHeight="1" x14ac:dyDescent="0.3"/>
    <row r="197" ht="30" customHeight="1" x14ac:dyDescent="0.3"/>
    <row r="198" ht="30" customHeight="1" x14ac:dyDescent="0.3"/>
    <row r="199" ht="30" customHeight="1" x14ac:dyDescent="0.3"/>
    <row r="200" ht="30" customHeight="1" x14ac:dyDescent="0.3"/>
    <row r="201" ht="30" customHeight="1" x14ac:dyDescent="0.3"/>
    <row r="202" ht="30" customHeight="1" x14ac:dyDescent="0.3"/>
    <row r="203" ht="30" customHeight="1" x14ac:dyDescent="0.3"/>
    <row r="204" ht="30" customHeight="1" x14ac:dyDescent="0.3"/>
    <row r="205" ht="30" customHeight="1" x14ac:dyDescent="0.3"/>
    <row r="206" ht="30" customHeight="1" x14ac:dyDescent="0.3"/>
    <row r="207" ht="30" customHeight="1" x14ac:dyDescent="0.3"/>
    <row r="208" ht="30" customHeight="1" x14ac:dyDescent="0.3"/>
    <row r="209" ht="30" customHeight="1" x14ac:dyDescent="0.3"/>
    <row r="210" ht="30" customHeight="1" x14ac:dyDescent="0.3"/>
    <row r="211" ht="30" customHeight="1" x14ac:dyDescent="0.3"/>
    <row r="212" ht="30" customHeight="1" x14ac:dyDescent="0.3"/>
    <row r="213" ht="30" customHeight="1" x14ac:dyDescent="0.3"/>
    <row r="214" ht="30" customHeight="1" x14ac:dyDescent="0.3"/>
    <row r="215" ht="30" customHeight="1" x14ac:dyDescent="0.3"/>
    <row r="216" ht="30" customHeight="1" x14ac:dyDescent="0.3"/>
    <row r="217" ht="30" customHeight="1" x14ac:dyDescent="0.3"/>
    <row r="218" ht="30" customHeight="1" x14ac:dyDescent="0.3"/>
    <row r="219" ht="30" customHeight="1" x14ac:dyDescent="0.3"/>
    <row r="220" ht="30" customHeight="1" x14ac:dyDescent="0.3"/>
    <row r="221" ht="30" customHeight="1" x14ac:dyDescent="0.3"/>
    <row r="222" ht="30" customHeight="1" x14ac:dyDescent="0.3"/>
    <row r="223" ht="30" customHeight="1" x14ac:dyDescent="0.3"/>
    <row r="224" ht="30" customHeight="1" x14ac:dyDescent="0.3"/>
    <row r="225" ht="30" customHeight="1" x14ac:dyDescent="0.3"/>
    <row r="226" ht="30" customHeight="1" x14ac:dyDescent="0.3"/>
    <row r="227" ht="30" customHeight="1" x14ac:dyDescent="0.3"/>
    <row r="228" ht="30" customHeight="1" x14ac:dyDescent="0.3"/>
    <row r="229" ht="30" customHeight="1" x14ac:dyDescent="0.3"/>
    <row r="230" ht="30" customHeight="1" x14ac:dyDescent="0.3"/>
    <row r="231" ht="30" customHeight="1" x14ac:dyDescent="0.3"/>
    <row r="232" ht="30" customHeight="1" x14ac:dyDescent="0.3"/>
    <row r="233" ht="30" customHeight="1" x14ac:dyDescent="0.3"/>
    <row r="234" ht="30" customHeight="1" x14ac:dyDescent="0.3"/>
    <row r="235" ht="30" customHeight="1" x14ac:dyDescent="0.3"/>
    <row r="236" ht="30" customHeight="1" x14ac:dyDescent="0.3"/>
    <row r="237" ht="30" customHeight="1" x14ac:dyDescent="0.3"/>
    <row r="238" ht="30" customHeight="1" x14ac:dyDescent="0.3"/>
    <row r="239" ht="30" customHeight="1" x14ac:dyDescent="0.3"/>
    <row r="240" ht="30" customHeight="1" x14ac:dyDescent="0.3"/>
    <row r="241" ht="30" customHeight="1" x14ac:dyDescent="0.3"/>
    <row r="242" ht="30" customHeight="1" x14ac:dyDescent="0.3"/>
    <row r="243" ht="30" customHeight="1" x14ac:dyDescent="0.3"/>
    <row r="244" ht="30" customHeight="1" x14ac:dyDescent="0.3"/>
    <row r="245" ht="30" customHeight="1" x14ac:dyDescent="0.3"/>
    <row r="246" ht="30" customHeight="1" x14ac:dyDescent="0.3"/>
    <row r="247" ht="30" customHeight="1" x14ac:dyDescent="0.3"/>
    <row r="248" ht="30" customHeight="1" x14ac:dyDescent="0.3"/>
    <row r="249" ht="30" customHeight="1" x14ac:dyDescent="0.3"/>
    <row r="250" ht="30" customHeight="1" x14ac:dyDescent="0.3"/>
    <row r="251" ht="30" customHeight="1" x14ac:dyDescent="0.3"/>
    <row r="252" ht="30" customHeight="1" x14ac:dyDescent="0.3"/>
    <row r="253" ht="30" customHeight="1" x14ac:dyDescent="0.3"/>
    <row r="254" ht="30" customHeight="1" x14ac:dyDescent="0.3"/>
    <row r="255" ht="30" customHeight="1" x14ac:dyDescent="0.3"/>
    <row r="256" ht="30" customHeight="1" x14ac:dyDescent="0.3"/>
    <row r="257" ht="30" customHeight="1" x14ac:dyDescent="0.3"/>
    <row r="258" ht="30" customHeight="1" x14ac:dyDescent="0.3"/>
    <row r="259" ht="30" customHeight="1" x14ac:dyDescent="0.3"/>
    <row r="260" ht="30" customHeight="1" x14ac:dyDescent="0.3"/>
    <row r="261" ht="30" customHeight="1" x14ac:dyDescent="0.3"/>
    <row r="262" ht="30" customHeight="1" x14ac:dyDescent="0.3"/>
    <row r="263" ht="30" customHeight="1" x14ac:dyDescent="0.3"/>
    <row r="264" ht="30" customHeight="1" x14ac:dyDescent="0.3"/>
    <row r="265" ht="30" customHeight="1" x14ac:dyDescent="0.3"/>
    <row r="266" ht="30" customHeight="1" x14ac:dyDescent="0.3"/>
    <row r="267" ht="30" customHeight="1" x14ac:dyDescent="0.3"/>
    <row r="268" ht="30" customHeight="1" x14ac:dyDescent="0.3"/>
    <row r="269" ht="30" customHeight="1" x14ac:dyDescent="0.3"/>
    <row r="270" ht="30" customHeight="1" x14ac:dyDescent="0.3"/>
    <row r="271" ht="30" customHeight="1" x14ac:dyDescent="0.3"/>
    <row r="272" ht="30" customHeight="1" x14ac:dyDescent="0.3"/>
    <row r="273" ht="30" customHeight="1" x14ac:dyDescent="0.3"/>
    <row r="274" ht="30" customHeight="1" x14ac:dyDescent="0.3"/>
    <row r="275" ht="30" customHeight="1" x14ac:dyDescent="0.3"/>
    <row r="276" ht="30" customHeight="1" x14ac:dyDescent="0.3"/>
    <row r="277" ht="30" customHeight="1" x14ac:dyDescent="0.3"/>
    <row r="278" ht="30" customHeight="1" x14ac:dyDescent="0.3"/>
    <row r="279" ht="30" customHeight="1" x14ac:dyDescent="0.3"/>
    <row r="280" ht="30" customHeight="1" x14ac:dyDescent="0.3"/>
    <row r="281" ht="30" customHeight="1" x14ac:dyDescent="0.3"/>
    <row r="282" ht="30" customHeight="1" x14ac:dyDescent="0.3"/>
    <row r="283" ht="30" customHeight="1" x14ac:dyDescent="0.3"/>
    <row r="284" ht="30" customHeight="1" x14ac:dyDescent="0.3"/>
    <row r="285" ht="30" customHeight="1" x14ac:dyDescent="0.3"/>
    <row r="286" ht="30" customHeight="1" x14ac:dyDescent="0.3"/>
    <row r="287" ht="30" customHeight="1" x14ac:dyDescent="0.3"/>
    <row r="288" ht="30" customHeight="1" x14ac:dyDescent="0.3"/>
    <row r="289" ht="30" customHeight="1" x14ac:dyDescent="0.3"/>
    <row r="290" ht="30" customHeight="1" x14ac:dyDescent="0.3"/>
    <row r="291" ht="30" customHeight="1" x14ac:dyDescent="0.3"/>
    <row r="292" ht="30" customHeight="1" x14ac:dyDescent="0.3"/>
    <row r="293" ht="30" customHeight="1" x14ac:dyDescent="0.3"/>
    <row r="294" ht="30" customHeight="1" x14ac:dyDescent="0.3"/>
    <row r="295" ht="30" customHeight="1" x14ac:dyDescent="0.3"/>
    <row r="296" ht="30" customHeight="1" x14ac:dyDescent="0.3"/>
    <row r="297" ht="30" customHeight="1" x14ac:dyDescent="0.3"/>
    <row r="298" ht="30" customHeight="1" x14ac:dyDescent="0.3"/>
    <row r="299" ht="30" customHeight="1" x14ac:dyDescent="0.3"/>
    <row r="300" ht="30" customHeight="1" x14ac:dyDescent="0.3"/>
    <row r="301" ht="30" customHeight="1" x14ac:dyDescent="0.3"/>
    <row r="302" ht="30" customHeight="1" x14ac:dyDescent="0.3"/>
    <row r="303" ht="30" customHeight="1" x14ac:dyDescent="0.3"/>
    <row r="304" ht="30" customHeight="1" x14ac:dyDescent="0.3"/>
    <row r="305" ht="30" customHeight="1" x14ac:dyDescent="0.3"/>
    <row r="306" ht="30" customHeight="1" x14ac:dyDescent="0.3"/>
    <row r="307" ht="30" customHeight="1" x14ac:dyDescent="0.3"/>
    <row r="308" ht="30" customHeight="1" x14ac:dyDescent="0.3"/>
    <row r="309" ht="30" customHeight="1" x14ac:dyDescent="0.3"/>
    <row r="310" ht="30" customHeight="1" x14ac:dyDescent="0.3"/>
    <row r="311" ht="30" customHeight="1" x14ac:dyDescent="0.3"/>
    <row r="312" ht="30" customHeight="1" x14ac:dyDescent="0.3"/>
    <row r="313" ht="30" customHeight="1" x14ac:dyDescent="0.3"/>
    <row r="314" ht="30" customHeight="1" x14ac:dyDescent="0.3"/>
    <row r="315" ht="30" customHeight="1" x14ac:dyDescent="0.3"/>
    <row r="316" ht="30" customHeight="1" x14ac:dyDescent="0.3"/>
    <row r="317" ht="30" customHeight="1" x14ac:dyDescent="0.3"/>
    <row r="318" ht="30" customHeight="1" x14ac:dyDescent="0.3"/>
    <row r="319" ht="30" customHeight="1" x14ac:dyDescent="0.3"/>
    <row r="320" ht="30" customHeight="1" x14ac:dyDescent="0.3"/>
    <row r="321" ht="30" customHeight="1" x14ac:dyDescent="0.3"/>
    <row r="322" ht="30" customHeight="1" x14ac:dyDescent="0.3"/>
    <row r="323" ht="30" customHeight="1" x14ac:dyDescent="0.3"/>
    <row r="324" ht="30" customHeight="1" x14ac:dyDescent="0.3"/>
    <row r="325" ht="30" customHeight="1" x14ac:dyDescent="0.3"/>
    <row r="326" ht="30" customHeight="1" x14ac:dyDescent="0.3"/>
    <row r="327" ht="30" customHeight="1" x14ac:dyDescent="0.3"/>
    <row r="328" ht="30" customHeight="1" x14ac:dyDescent="0.3"/>
    <row r="329" ht="30" customHeight="1" x14ac:dyDescent="0.3"/>
    <row r="330" ht="30" customHeight="1" x14ac:dyDescent="0.3"/>
    <row r="331" ht="30" customHeight="1" x14ac:dyDescent="0.3"/>
    <row r="332" ht="30" customHeight="1" x14ac:dyDescent="0.3"/>
    <row r="333" ht="30" customHeight="1" x14ac:dyDescent="0.3"/>
    <row r="334" ht="30" customHeight="1" x14ac:dyDescent="0.3"/>
    <row r="335" ht="30" customHeight="1" x14ac:dyDescent="0.3"/>
    <row r="336" ht="30" customHeight="1" x14ac:dyDescent="0.3"/>
    <row r="337" ht="30" customHeight="1" x14ac:dyDescent="0.3"/>
    <row r="338" ht="30" customHeight="1" x14ac:dyDescent="0.3"/>
    <row r="339" ht="30" customHeight="1" x14ac:dyDescent="0.3"/>
    <row r="340" ht="30" customHeight="1" x14ac:dyDescent="0.3"/>
    <row r="341" ht="30" customHeight="1" x14ac:dyDescent="0.3"/>
    <row r="342" ht="30" customHeight="1" x14ac:dyDescent="0.3"/>
    <row r="343" ht="30" customHeight="1" x14ac:dyDescent="0.3"/>
    <row r="344" ht="30" customHeight="1" x14ac:dyDescent="0.3"/>
    <row r="345" ht="30" customHeight="1" x14ac:dyDescent="0.3"/>
    <row r="346" ht="30" customHeight="1" x14ac:dyDescent="0.3"/>
    <row r="347" ht="30" customHeight="1" x14ac:dyDescent="0.3"/>
    <row r="348" ht="30" customHeight="1" x14ac:dyDescent="0.3"/>
    <row r="349" ht="30" customHeight="1" x14ac:dyDescent="0.3"/>
    <row r="350" ht="30" customHeight="1" x14ac:dyDescent="0.3"/>
    <row r="351" ht="30" customHeight="1" x14ac:dyDescent="0.3"/>
    <row r="352" ht="30" customHeight="1" x14ac:dyDescent="0.3"/>
    <row r="353" ht="30" customHeight="1" x14ac:dyDescent="0.3"/>
    <row r="354" ht="30" customHeight="1" x14ac:dyDescent="0.3"/>
    <row r="355" ht="30" customHeight="1" x14ac:dyDescent="0.3"/>
    <row r="356" ht="30" customHeight="1" x14ac:dyDescent="0.3"/>
    <row r="357" ht="30" customHeight="1" x14ac:dyDescent="0.3"/>
    <row r="358" ht="30" customHeight="1" x14ac:dyDescent="0.3"/>
    <row r="359" ht="30" customHeight="1" x14ac:dyDescent="0.3"/>
    <row r="360" ht="30" customHeight="1" x14ac:dyDescent="0.3"/>
    <row r="361" ht="30" customHeight="1" x14ac:dyDescent="0.3"/>
    <row r="362" ht="30" customHeight="1" x14ac:dyDescent="0.3"/>
    <row r="363" ht="30" customHeight="1" x14ac:dyDescent="0.3"/>
    <row r="364" ht="30" customHeight="1" x14ac:dyDescent="0.3"/>
    <row r="365" ht="30" customHeight="1" x14ac:dyDescent="0.3"/>
    <row r="366" ht="30" customHeight="1" x14ac:dyDescent="0.3"/>
    <row r="367" ht="30" customHeight="1" x14ac:dyDescent="0.3"/>
    <row r="368" ht="30" customHeight="1" x14ac:dyDescent="0.3"/>
    <row r="369" ht="30" customHeight="1" x14ac:dyDescent="0.3"/>
    <row r="370" ht="30" customHeight="1" x14ac:dyDescent="0.3"/>
    <row r="371" ht="30" customHeight="1" x14ac:dyDescent="0.3"/>
    <row r="372" ht="30" customHeight="1" x14ac:dyDescent="0.3"/>
    <row r="373" ht="30" customHeight="1" x14ac:dyDescent="0.3"/>
    <row r="374" ht="30" customHeight="1" x14ac:dyDescent="0.3"/>
    <row r="375" ht="30" customHeight="1" x14ac:dyDescent="0.3"/>
    <row r="376" ht="30" customHeight="1" x14ac:dyDescent="0.3"/>
    <row r="377" ht="30" customHeight="1" x14ac:dyDescent="0.3"/>
    <row r="378" ht="30" customHeight="1" x14ac:dyDescent="0.3"/>
    <row r="379" ht="30" customHeight="1" x14ac:dyDescent="0.3"/>
    <row r="380" ht="30" customHeight="1" x14ac:dyDescent="0.3"/>
    <row r="381" ht="30" customHeight="1" x14ac:dyDescent="0.3"/>
    <row r="382" ht="30" customHeight="1" x14ac:dyDescent="0.3"/>
    <row r="383" ht="30" customHeight="1" x14ac:dyDescent="0.3"/>
    <row r="384" ht="30" customHeight="1" x14ac:dyDescent="0.3"/>
    <row r="385" ht="30" customHeight="1" x14ac:dyDescent="0.3"/>
    <row r="386" ht="30" customHeight="1" x14ac:dyDescent="0.3"/>
    <row r="387" ht="30" customHeight="1" x14ac:dyDescent="0.3"/>
    <row r="388" ht="30" customHeight="1" x14ac:dyDescent="0.3"/>
    <row r="389" ht="30" customHeight="1" x14ac:dyDescent="0.3"/>
    <row r="390" ht="30" customHeight="1" x14ac:dyDescent="0.3"/>
    <row r="391" ht="30" customHeight="1" x14ac:dyDescent="0.3"/>
    <row r="392" ht="30" customHeight="1" x14ac:dyDescent="0.3"/>
    <row r="393" ht="30" customHeight="1" x14ac:dyDescent="0.3"/>
    <row r="394" ht="30" customHeight="1" x14ac:dyDescent="0.3"/>
    <row r="395" ht="30" customHeight="1" x14ac:dyDescent="0.3"/>
    <row r="396" ht="30" customHeight="1" x14ac:dyDescent="0.3"/>
    <row r="397" ht="30" customHeight="1" x14ac:dyDescent="0.3"/>
    <row r="398" ht="30" customHeight="1" x14ac:dyDescent="0.3"/>
    <row r="399" ht="30" customHeight="1" x14ac:dyDescent="0.3"/>
    <row r="400" ht="30" customHeight="1" x14ac:dyDescent="0.3"/>
    <row r="401" ht="30" customHeight="1" x14ac:dyDescent="0.3"/>
    <row r="402" ht="30" customHeight="1" x14ac:dyDescent="0.3"/>
    <row r="403" ht="30" customHeight="1" x14ac:dyDescent="0.3"/>
    <row r="404" ht="30" customHeight="1" x14ac:dyDescent="0.3"/>
    <row r="405" ht="30" customHeight="1" x14ac:dyDescent="0.3"/>
    <row r="406" ht="30" customHeight="1" x14ac:dyDescent="0.3"/>
    <row r="407" ht="30" customHeight="1" x14ac:dyDescent="0.3"/>
    <row r="408" ht="30" customHeight="1" x14ac:dyDescent="0.3"/>
    <row r="409" ht="30" customHeight="1" x14ac:dyDescent="0.3"/>
    <row r="410" ht="30" customHeight="1" x14ac:dyDescent="0.3"/>
    <row r="411" ht="30" customHeight="1" x14ac:dyDescent="0.3"/>
    <row r="412" ht="30" customHeight="1" x14ac:dyDescent="0.3"/>
    <row r="413" ht="30" customHeight="1" x14ac:dyDescent="0.3"/>
    <row r="414" ht="30" customHeight="1" x14ac:dyDescent="0.3"/>
    <row r="415" ht="30" customHeight="1" x14ac:dyDescent="0.3"/>
    <row r="416" ht="30" customHeight="1" x14ac:dyDescent="0.3"/>
    <row r="417" ht="30" customHeight="1" x14ac:dyDescent="0.3"/>
    <row r="418" ht="30" customHeight="1" x14ac:dyDescent="0.3"/>
    <row r="419" ht="30" customHeight="1" x14ac:dyDescent="0.3"/>
    <row r="420" ht="30" customHeight="1" x14ac:dyDescent="0.3"/>
    <row r="421" ht="30" customHeight="1" x14ac:dyDescent="0.3"/>
    <row r="422" ht="30" customHeight="1" x14ac:dyDescent="0.3"/>
    <row r="423" ht="30" customHeight="1" x14ac:dyDescent="0.3"/>
    <row r="424" ht="30" customHeight="1" x14ac:dyDescent="0.3"/>
    <row r="425" ht="30" customHeight="1" x14ac:dyDescent="0.3"/>
    <row r="426" ht="30" customHeight="1" x14ac:dyDescent="0.3"/>
    <row r="427" ht="30" customHeight="1" x14ac:dyDescent="0.3"/>
    <row r="428" ht="30" customHeight="1" x14ac:dyDescent="0.3"/>
    <row r="429" ht="30" customHeight="1" x14ac:dyDescent="0.3"/>
    <row r="430" ht="30" customHeight="1" x14ac:dyDescent="0.3"/>
    <row r="431" ht="30" customHeight="1" x14ac:dyDescent="0.3"/>
    <row r="432" ht="30" customHeight="1" x14ac:dyDescent="0.3"/>
    <row r="433" ht="30" customHeight="1" x14ac:dyDescent="0.3"/>
    <row r="434" ht="30" customHeight="1" x14ac:dyDescent="0.3"/>
    <row r="435" ht="30" customHeight="1" x14ac:dyDescent="0.3"/>
    <row r="436" ht="30" customHeight="1" x14ac:dyDescent="0.3"/>
    <row r="437" ht="30" customHeight="1" x14ac:dyDescent="0.3"/>
    <row r="438" ht="30" customHeight="1" x14ac:dyDescent="0.3"/>
    <row r="439" ht="30" customHeight="1" x14ac:dyDescent="0.3"/>
    <row r="440" ht="30" customHeight="1" x14ac:dyDescent="0.3"/>
    <row r="441" ht="30" customHeight="1" x14ac:dyDescent="0.3"/>
    <row r="442" ht="30" customHeight="1" x14ac:dyDescent="0.3"/>
    <row r="443" ht="30" customHeight="1" x14ac:dyDescent="0.3"/>
    <row r="444" ht="30" customHeight="1" x14ac:dyDescent="0.3"/>
    <row r="445" ht="30" customHeight="1" x14ac:dyDescent="0.3"/>
    <row r="446" ht="30" customHeight="1" x14ac:dyDescent="0.3"/>
    <row r="447" ht="30" customHeight="1" x14ac:dyDescent="0.3"/>
    <row r="448" ht="30" customHeight="1" x14ac:dyDescent="0.3"/>
    <row r="449" ht="30" customHeight="1" x14ac:dyDescent="0.3"/>
    <row r="450" ht="30" customHeight="1" x14ac:dyDescent="0.3"/>
    <row r="451" ht="30" customHeight="1" x14ac:dyDescent="0.3"/>
  </sheetData>
  <conditionalFormatting sqref="D6:D9 D11:D14 D16:D19 D21:D23 D25:D27">
    <cfRule type="cellIs" dxfId="52" priority="5" operator="greaterThan">
      <formula>$E6</formula>
    </cfRule>
    <cfRule type="cellIs" dxfId="51" priority="6" operator="equal">
      <formula>$E6</formula>
    </cfRule>
    <cfRule type="cellIs" dxfId="50" priority="7" operator="lessThan">
      <formula>$E6</formula>
    </cfRule>
  </conditionalFormatting>
  <conditionalFormatting sqref="G6:G27">
    <cfRule type="cellIs" dxfId="49" priority="1" operator="equal">
      <formula>"Poco Urgente"</formula>
    </cfRule>
    <cfRule type="cellIs" dxfId="48" priority="2" operator="equal">
      <formula>"Nada Urgente"</formula>
    </cfRule>
    <cfRule type="cellIs" dxfId="47" priority="3" operator="equal">
      <formula>"Urgente"</formula>
    </cfRule>
    <cfRule type="cellIs" dxfId="46" priority="4" operator="equal">
      <formula>"Muy Urgente"</formula>
    </cfRule>
  </conditionalFormatting>
  <dataValidations count="1">
    <dataValidation type="list" allowBlank="1" showInputMessage="1" showErrorMessage="1" sqref="G21:G23 G6:G9 G11:G14 G16:G19 G25:G27" xr:uid="{E87E434F-DEDB-426E-96AC-411D37267C49}">
      <formula1>"Muy urgente,Urgente,Poco urgente,Nada urgente"</formula1>
    </dataValidation>
  </dataValidations>
  <pageMargins left="0.7" right="0.7" top="0.75" bottom="0.75" header="0.3" footer="0.3"/>
  <pageSetup paperSize="9" orientation="portrait" r:id="rId1"/>
  <headerFooter>
    <oddFooter>&amp;C_x000D_&amp;1#&amp;"Calibri"&amp;9&amp;KFFFF00 Wiwynn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CQ387"/>
  <sheetViews>
    <sheetView showGridLines="0" zoomScale="90" zoomScaleNormal="90" zoomScalePageLayoutView="80" workbookViewId="0">
      <pane ySplit="2" topLeftCell="A18" activePane="bottomLeft" state="frozen"/>
      <selection activeCell="D24" sqref="D24"/>
      <selection pane="bottomLeft"/>
    </sheetView>
  </sheetViews>
  <sheetFormatPr defaultColWidth="11" defaultRowHeight="14.4" x14ac:dyDescent="0.3"/>
  <cols>
    <col min="1" max="1" width="2.09765625" style="7" customWidth="1"/>
    <col min="2" max="2" width="1.3984375" style="7" customWidth="1"/>
    <col min="3" max="3" width="27.59765625" style="11" customWidth="1"/>
    <col min="4" max="4" width="23.59765625" style="7" customWidth="1"/>
    <col min="5" max="5" width="25" style="11" customWidth="1"/>
    <col min="6" max="7" width="25" style="7" customWidth="1"/>
    <col min="8" max="8" width="22.3984375" style="7" customWidth="1"/>
    <col min="9" max="9" width="24.19921875" style="7" customWidth="1"/>
    <col min="10" max="10" width="10.69921875" style="7" customWidth="1"/>
    <col min="11" max="19" width="10.69921875" style="16" customWidth="1"/>
    <col min="20" max="95" width="11" style="16"/>
    <col min="96" max="16384" width="11" style="7"/>
  </cols>
  <sheetData>
    <row r="1" spans="3:95" s="2" customFormat="1" ht="39" customHeight="1" x14ac:dyDescent="0.3">
      <c r="C1" s="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row>
    <row r="2" spans="3:95" s="5" customFormat="1" ht="30" customHeight="1" x14ac:dyDescent="0.3">
      <c r="C2" s="9"/>
      <c r="D2" s="4"/>
      <c r="E2" s="4"/>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row>
    <row r="3" spans="3:95" ht="6.75" customHeight="1" thickBot="1" x14ac:dyDescent="0.35">
      <c r="C3" s="10"/>
      <c r="D3" s="6"/>
      <c r="E3" s="6"/>
    </row>
    <row r="4" spans="3:95" ht="25.5" customHeight="1" thickTop="1" thickBot="1" x14ac:dyDescent="0.35">
      <c r="C4" s="25" t="s">
        <v>653</v>
      </c>
      <c r="D4" s="6"/>
      <c r="E4" s="6"/>
      <c r="F4" s="23"/>
    </row>
    <row r="5" spans="3:95" ht="34.5" customHeight="1" thickTop="1" thickBot="1" x14ac:dyDescent="0.35">
      <c r="C5" s="1" t="s">
        <v>68</v>
      </c>
      <c r="D5" s="21" t="s">
        <v>129</v>
      </c>
      <c r="E5" s="21" t="s">
        <v>130</v>
      </c>
      <c r="F5" s="21" t="s">
        <v>213</v>
      </c>
      <c r="G5" s="100" t="s">
        <v>59</v>
      </c>
      <c r="H5" s="100" t="s">
        <v>61</v>
      </c>
      <c r="I5" s="21" t="s">
        <v>131</v>
      </c>
    </row>
    <row r="6" spans="3:95" ht="27" customHeight="1" thickTop="1" x14ac:dyDescent="0.3">
      <c r="C6" s="26" t="str">
        <f>Ava_exp!C5</f>
        <v>Estrategia</v>
      </c>
      <c r="D6" s="29">
        <f>(Ava_1!$P$6+Ava_1!$P$8+Ava_1!$P$10+Ava_1!$P$11)/16</f>
        <v>0</v>
      </c>
      <c r="E6" s="29">
        <f>(Ava_1!$P$7+Ava_1!$P$9+Ava_1!$P$10++Ava_1!$P$11)/16</f>
        <v>0</v>
      </c>
      <c r="F6" s="29">
        <f>(Ava_1!$P$5+Ava_1!$P$8+Ava_1!$P$9+Ava_1!$P$11)/16</f>
        <v>1</v>
      </c>
      <c r="G6" s="101">
        <f>AVERAGE(Ava_exp!D6:D9)</f>
        <v>0.828125</v>
      </c>
      <c r="H6" s="101">
        <f>AVERAGE(Ava_exp!F6:F9)</f>
        <v>0.97499999999999998</v>
      </c>
      <c r="I6" s="29">
        <f>G6-H6</f>
        <v>-0.14687499999999998</v>
      </c>
    </row>
    <row r="7" spans="3:95" ht="27" customHeight="1" x14ac:dyDescent="0.3">
      <c r="C7" s="27" t="str">
        <f>Ava_exp!C10</f>
        <v>Finanzas</v>
      </c>
      <c r="D7" s="29">
        <f>(Ava_2!$P$6+Ava_2!$P$8+Ava_2!$P$10+Ava_2!$P$11)/16</f>
        <v>0</v>
      </c>
      <c r="E7" s="29">
        <f>(Ava_2!$P$7+Ava_2!$P$9+Ava_2!$P$10++Ava_2!$P$11)/16</f>
        <v>0</v>
      </c>
      <c r="F7" s="29">
        <f>(Ava_2!$P$5+Ava_2!$P$8+Ava_2!$P$9+Ava_2!$P$11)/16</f>
        <v>1</v>
      </c>
      <c r="G7" s="101">
        <f>AVERAGE(Ava_exp!D11:D14)</f>
        <v>0</v>
      </c>
      <c r="H7" s="101">
        <f>AVERAGE(Ava_exp!F11:F14)</f>
        <v>0.71</v>
      </c>
      <c r="I7" s="29">
        <f t="shared" ref="I7:I10" si="0">G7-H7</f>
        <v>-0.71</v>
      </c>
    </row>
    <row r="8" spans="3:95" ht="27" customHeight="1" x14ac:dyDescent="0.3">
      <c r="C8" s="27" t="str">
        <f>Ava_exp!C15</f>
        <v>Mercadeo</v>
      </c>
      <c r="D8" s="29">
        <f>(Ava_3!$P$6+Ava_3!$P$8+Ava_3!$P$10+Ava_3!$P$11)/16</f>
        <v>0</v>
      </c>
      <c r="E8" s="29">
        <f>(Ava_3!$P$7+Ava_3!$P$9+Ava_3!$P$10++Ava_3!$P$11)/16</f>
        <v>0</v>
      </c>
      <c r="F8" s="29">
        <f>(Ava_3!$P$5+Ava_3!$P$8+Ava_3!$P$9+Ava_3!$P$11)/16</f>
        <v>0</v>
      </c>
      <c r="G8" s="101">
        <f>AVERAGE(Ava_exp!D16:D19)</f>
        <v>0</v>
      </c>
      <c r="H8" s="101">
        <f>AVERAGE(Ava_exp!F16:F19)</f>
        <v>0.82750000000000001</v>
      </c>
      <c r="I8" s="29">
        <f t="shared" si="0"/>
        <v>-0.82750000000000001</v>
      </c>
    </row>
    <row r="9" spans="3:95" ht="27" customHeight="1" x14ac:dyDescent="0.3">
      <c r="C9" s="27" t="str">
        <f>Ava_exp!C20</f>
        <v>Operaciones</v>
      </c>
      <c r="D9" s="29">
        <f>(Ava_4!$P$6+Ava_4!$P$8+Ava_4!$P$10+Ava_4!$P$11)/12</f>
        <v>0</v>
      </c>
      <c r="E9" s="29">
        <f>(Ava_4!$P$7+Ava_4!$P$9+Ava_4!$P$10++Ava_4!$P$11)/12</f>
        <v>0</v>
      </c>
      <c r="F9" s="29">
        <f>(Ava_4!$P$5+Ava_4!$P$8+Ava_4!$P$9+Ava_4!$P$11)/12</f>
        <v>1</v>
      </c>
      <c r="G9" s="101">
        <f>AVERAGE(Ava_exp!D21:D23)</f>
        <v>0</v>
      </c>
      <c r="H9" s="101">
        <f>AVERAGE(Ava_exp!F21:F23)</f>
        <v>0.6</v>
      </c>
      <c r="I9" s="29">
        <f t="shared" si="0"/>
        <v>-0.6</v>
      </c>
    </row>
    <row r="10" spans="3:95" ht="27" customHeight="1" x14ac:dyDescent="0.3">
      <c r="C10" s="27" t="str">
        <f>Ava_exp!C24</f>
        <v>Gestión de Personas (GP)</v>
      </c>
      <c r="D10" s="29">
        <f>(Ava_5!$P$6+Ava_5!$P$8+Ava_5!$P$10+Ava_5!$P$11)/12</f>
        <v>0</v>
      </c>
      <c r="E10" s="29">
        <f>(Ava_5!$P$7+Ava_5!$P$9+Ava_5!$P$10++Ava_5!$P$11)/12</f>
        <v>0</v>
      </c>
      <c r="F10" s="29">
        <f>(Ava_5!$P$5+Ava_5!$P$8+Ava_5!$P$9+Ava_5!$P$11)/12</f>
        <v>1</v>
      </c>
      <c r="G10" s="101">
        <f>AVERAGE(Ava_exp!D25:D27)</f>
        <v>0.6875</v>
      </c>
      <c r="H10" s="101">
        <f>AVERAGE(Ava_exp!F25:F27)</f>
        <v>0.96666666666666667</v>
      </c>
      <c r="I10" s="29">
        <f t="shared" si="0"/>
        <v>-0.27916666666666667</v>
      </c>
    </row>
    <row r="11" spans="3:95" ht="4.5" customHeight="1" thickBot="1" x14ac:dyDescent="0.35"/>
    <row r="12" spans="3:95" ht="30.75" customHeight="1" thickTop="1" thickBot="1" x14ac:dyDescent="0.35">
      <c r="C12" s="25" t="s">
        <v>77</v>
      </c>
    </row>
    <row r="13" spans="3:95" ht="34.5" customHeight="1" thickTop="1" thickBot="1" x14ac:dyDescent="0.35">
      <c r="C13" s="96" t="s">
        <v>78</v>
      </c>
      <c r="D13" s="96" t="s">
        <v>79</v>
      </c>
      <c r="E13" s="264" t="s">
        <v>483</v>
      </c>
      <c r="F13" s="264"/>
      <c r="G13" s="265"/>
      <c r="H13" s="97" t="s">
        <v>477</v>
      </c>
      <c r="I13" s="96" t="s">
        <v>211</v>
      </c>
    </row>
    <row r="14" spans="3:95" ht="81" customHeight="1" thickTop="1" x14ac:dyDescent="0.3">
      <c r="C14" s="30" t="str">
        <f>IF(SUM(Per_res!$P$5:$P$76)=0," - ",Per_res!AA5)</f>
        <v>¿Cómo es elaborado el plan de desarrollo de los empleados?</v>
      </c>
      <c r="D14" s="31" t="str">
        <f>IF(SUM(Per_res!$P$5:$P$76)=0," - ",Per_res!AB5&amp;" - "&amp;Per_res!AC5)</f>
        <v>Gestión de Personas (GP) - Entrenamiento y desarrollo</v>
      </c>
      <c r="E14" s="266" t="str">
        <f>IF(SUM(Per_res!$P$5:$P$76)=0," - ",Per_res!AD5)</f>
        <v>¡Felicitaciones! ¡Usted ya tiene el nivel máximo en esa cuestión!</v>
      </c>
      <c r="F14" s="266"/>
      <c r="G14" s="266"/>
      <c r="H14" s="31" t="str">
        <f>IF(SUM(Per_res!$P$5:$P$76)=0," - ",Per_res!AE5)</f>
        <v>Importante</v>
      </c>
      <c r="I14" s="32">
        <f>IF(SUM(Per_res!$P$5:$P$76)=0," - ",Per_res!AF5)</f>
        <v>1</v>
      </c>
      <c r="J14" s="82"/>
    </row>
    <row r="15" spans="3:95" ht="81" customHeight="1" x14ac:dyDescent="0.3">
      <c r="C15" s="33" t="str">
        <f>IF(SUM(Per_res!$P$5:$P$76)=0," - ",Per_res!AA6)</f>
        <v>¿Qué tipo de empleado contrata la empresa?</v>
      </c>
      <c r="D15" s="34" t="str">
        <f>IF(SUM(Per_res!$P$5:$P$76)=0," - ",Per_res!AB6&amp;" - "&amp;Per_res!AC6)</f>
        <v>Gestión de Personas (GP) - Reclutamiento y selección</v>
      </c>
      <c r="E15" s="259" t="str">
        <f>IF(SUM(Per_res!$P$5:$P$76)=0," - ",Per_res!AD6)</f>
        <v>¡Felicitaciones! ¡Usted ya tiene el nivel máximo en esa cuestión!</v>
      </c>
      <c r="F15" s="259"/>
      <c r="G15" s="259"/>
      <c r="H15" s="34" t="str">
        <f>IF(SUM(Per_res!$P$5:$P$76)=0," - ",Per_res!AE6)</f>
        <v>Importante</v>
      </c>
      <c r="I15" s="35">
        <f>IF(SUM(Per_res!$P$5:$P$76)=0," - ",Per_res!AF6)</f>
        <v>1</v>
      </c>
    </row>
    <row r="16" spans="3:95" ht="81" customHeight="1" x14ac:dyDescent="0.3">
      <c r="C16" s="33" t="str">
        <f>IF(SUM(Per_res!$P$5:$P$76)=0," - ",Per_res!AA7)</f>
        <v>¿Hay barreras de entrada en el segmento de negocio?</v>
      </c>
      <c r="D16" s="34" t="str">
        <f>IF(SUM(Per_res!$P$5:$P$76)=0," - ",Per_res!AB7&amp;" - "&amp;Per_res!AC7)</f>
        <v>Estrategia - Análisis Ambiental</v>
      </c>
      <c r="E16" s="259" t="str">
        <f>IF(SUM(Per_res!$P$5:$P$76)=0," - ",Per_res!AD7)</f>
        <v>¡Felicitaciones! ¡Usted ya tiene el nivel máximo en esa cuestión!</v>
      </c>
      <c r="F16" s="259"/>
      <c r="G16" s="259"/>
      <c r="H16" s="34" t="str">
        <f>IF(SUM(Per_res!$P$5:$P$76)=0," - ",Per_res!AE7)</f>
        <v>Importante</v>
      </c>
      <c r="I16" s="35">
        <f>IF(SUM(Per_res!$P$5:$P$76)=0," - ",Per_res!AF7)</f>
        <v>1</v>
      </c>
    </row>
    <row r="17" spans="3:95" ht="81" customHeight="1" x14ac:dyDescent="0.3">
      <c r="C17" s="33" t="str">
        <f>IF(SUM(Per_res!$P$5:$P$76)=0," - ",Per_res!AA8)</f>
        <v>¿La empresa tiene una buena relación con los clientes?</v>
      </c>
      <c r="D17" s="34" t="str">
        <f>IF(SUM(Per_res!$P$5:$P$76)=0," - ",Per_res!AB8&amp;" - "&amp;Per_res!AC8)</f>
        <v>Estrategia - Análisis Ambiental</v>
      </c>
      <c r="E17" s="259" t="str">
        <f>IF(SUM(Per_res!$P$5:$P$76)=0," - ",Per_res!AD8)</f>
        <v>¡Felicitaciones! ¡Usted ya tiene el nivel máximo en esa cuestión!</v>
      </c>
      <c r="F17" s="259"/>
      <c r="G17" s="259"/>
      <c r="H17" s="34" t="str">
        <f>IF(SUM(Per_res!$P$5:$P$76)=0," - ",Per_res!AE8)</f>
        <v>Importante</v>
      </c>
      <c r="I17" s="35">
        <f>IF(SUM(Per_res!$P$5:$P$76)=0," - ",Per_res!AF8)</f>
        <v>1</v>
      </c>
    </row>
    <row r="18" spans="3:95" s="11" customFormat="1" ht="81" customHeight="1" x14ac:dyDescent="0.3">
      <c r="C18" s="33" t="str">
        <f>IF(SUM(Per_res!$P$5:$P$76)=0," - ",Per_res!AA9)</f>
        <v>¿La empresa es eficiente en su gestión de proveedores?</v>
      </c>
      <c r="D18" s="34" t="str">
        <f>IF(SUM(Per_res!$P$5:$P$76)=0," - ",Per_res!AB9&amp;" - "&amp;Per_res!AC9)</f>
        <v>Estrategia - Análisis Ambiental</v>
      </c>
      <c r="E18" s="259" t="str">
        <f>IF(SUM(Per_res!$P$5:$P$76)=0," - ",Per_res!AD9)</f>
        <v>¡Felicitaciones! ¡Usted ya tiene el nivel máximo en esa cuestión!</v>
      </c>
      <c r="F18" s="259"/>
      <c r="G18" s="259"/>
      <c r="H18" s="34" t="str">
        <f>IF(SUM(Per_res!$P$5:$P$76)=0," - ",Per_res!AE9)</f>
        <v>Importante</v>
      </c>
      <c r="I18" s="35">
        <f>IF(SUM(Per_res!$P$5:$P$76)=0," - ",Per_res!AF9)</f>
        <v>1</v>
      </c>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row>
    <row r="19" spans="3:95" s="11" customFormat="1" ht="6.75" customHeight="1" thickBot="1" x14ac:dyDescent="0.35">
      <c r="D19" s="7"/>
      <c r="F19" s="7"/>
      <c r="G19" s="7"/>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row>
    <row r="20" spans="3:95" s="11" customFormat="1" ht="30" customHeight="1" thickTop="1" thickBot="1" x14ac:dyDescent="0.35">
      <c r="C20" s="25" t="s">
        <v>91</v>
      </c>
      <c r="D20" s="7"/>
      <c r="F20" s="7"/>
      <c r="G20" s="7"/>
      <c r="H20" s="7"/>
      <c r="I20" s="7"/>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row>
    <row r="21" spans="3:95" s="11" customFormat="1" ht="42.75" customHeight="1" thickTop="1" thickBot="1" x14ac:dyDescent="0.35">
      <c r="C21" s="98" t="s">
        <v>78</v>
      </c>
      <c r="D21" s="98" t="s">
        <v>79</v>
      </c>
      <c r="E21" s="260" t="s">
        <v>483</v>
      </c>
      <c r="F21" s="260"/>
      <c r="G21" s="261"/>
      <c r="H21" s="99" t="s">
        <v>477</v>
      </c>
      <c r="I21" s="98" t="s">
        <v>211</v>
      </c>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row>
    <row r="22" spans="3:95" s="11" customFormat="1" ht="81" customHeight="1" thickTop="1" x14ac:dyDescent="0.3">
      <c r="C22" s="36" t="str">
        <f>IF(SUM(Per_res!$Q$5:$Q$76)=0," - ",Per_res!AA13)</f>
        <v>¿Cómo es la medición de los resultados de las acciones de comunicación de la empresa?</v>
      </c>
      <c r="D22" s="37" t="str">
        <f>IF(SUM(Per_res!$Q$5:$Q$76)=0," - ",Per_res!AB13&amp;" - "&amp;Per_res!AC13)</f>
        <v>Mercadeo - Planificación de Marketing</v>
      </c>
      <c r="E22" s="262" t="e">
        <f>IF(SUM(Per_res!$Q$5:$Q$76)=0," - ",Per_res!AD13)</f>
        <v>#N/A</v>
      </c>
      <c r="F22" s="262"/>
      <c r="G22" s="262"/>
      <c r="H22" s="37" t="str">
        <f>IF(SUM(Per_res!$Q$5:$Q$76)=0," - ",Per_res!AE13)</f>
        <v>Muy importante</v>
      </c>
      <c r="I22" s="38">
        <f>IF(SUM(Per_res!$Q$5:$Q$76)=0," - ",Per_res!AF13)</f>
        <v>0</v>
      </c>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row>
    <row r="23" spans="3:95" s="11" customFormat="1" ht="81" customHeight="1" x14ac:dyDescent="0.3">
      <c r="C23" s="39" t="str">
        <f>IF(SUM(Per_res!$Q$5:$Q$76)=0," - ",Per_res!AA14)</f>
        <v>¿La empresa invierte en medios fuera de línea?</v>
      </c>
      <c r="D23" s="40" t="str">
        <f>IF(SUM(Per_res!$Q$5:$Q$76)=0," - ",Per_res!AB14&amp;" - "&amp;Per_res!AC14)</f>
        <v>Mercadeo - Medios fuera de línea</v>
      </c>
      <c r="E23" s="263" t="e">
        <f>IF(SUM(Per_res!$Q$5:$Q$76)=0," - ",Per_res!AD14)</f>
        <v>#N/A</v>
      </c>
      <c r="F23" s="263"/>
      <c r="G23" s="263"/>
      <c r="H23" s="40" t="str">
        <f>IF(SUM(Per_res!$Q$5:$Q$76)=0," - ",Per_res!AE14)</f>
        <v>Muy importante</v>
      </c>
      <c r="I23" s="41">
        <f>IF(SUM(Per_res!$Q$5:$Q$76)=0," - ",Per_res!AF14)</f>
        <v>0</v>
      </c>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row>
    <row r="24" spans="3:95" s="11" customFormat="1" ht="81" customHeight="1" x14ac:dyDescent="0.3">
      <c r="C24" s="39" t="str">
        <f>IF(SUM(Per_res!$Q$5:$Q$76)=0," - ",Per_res!AA15)</f>
        <v>¿La empresa sabe cuáles son los perfiles de sus  clientes?</v>
      </c>
      <c r="D24" s="40" t="str">
        <f>IF(SUM(Per_res!$Q$5:$Q$76)=0," - ",Per_res!AB15&amp;" - "&amp;Per_res!AC15)</f>
        <v>Mercadeo - Relación con los Clientes</v>
      </c>
      <c r="E24" s="263" t="e">
        <f>IF(SUM(Per_res!$Q$5:$Q$76)=0," - ",Per_res!AD15)</f>
        <v>#N/A</v>
      </c>
      <c r="F24" s="263"/>
      <c r="G24" s="263"/>
      <c r="H24" s="40" t="str">
        <f>IF(SUM(Per_res!$Q$5:$Q$76)=0," - ",Per_res!AE15)</f>
        <v>Muy importante</v>
      </c>
      <c r="I24" s="41">
        <f>IF(SUM(Per_res!$Q$5:$Q$76)=0," - ",Per_res!AF15)</f>
        <v>0</v>
      </c>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row>
    <row r="25" spans="3:95" s="11" customFormat="1" ht="81" customHeight="1" x14ac:dyDescent="0.3">
      <c r="C25" s="39" t="str">
        <f>IF(SUM(Per_res!$Q$5:$Q$76)=0," - ",Per_res!AA16)</f>
        <v>¿La empresa gerencia sus compras?</v>
      </c>
      <c r="D25" s="40" t="str">
        <f>IF(SUM(Per_res!$Q$5:$Q$76)=0," - ",Per_res!AB16&amp;" - "&amp;Per_res!AC16)</f>
        <v>Operaciones - Procesos</v>
      </c>
      <c r="E25" s="263" t="e">
        <f>IF(SUM(Per_res!$Q$5:$Q$76)=0," - ",Per_res!AD16)</f>
        <v>#N/A</v>
      </c>
      <c r="F25" s="263"/>
      <c r="G25" s="263"/>
      <c r="H25" s="40" t="str">
        <f>IF(SUM(Per_res!$Q$5:$Q$76)=0," - ",Per_res!AE16)</f>
        <v>Muy importante</v>
      </c>
      <c r="I25" s="41">
        <f>IF(SUM(Per_res!$Q$5:$Q$76)=0," - ",Per_res!AF16)</f>
        <v>0</v>
      </c>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row>
    <row r="26" spans="3:95" s="11" customFormat="1" ht="81" customHeight="1" x14ac:dyDescent="0.3">
      <c r="C26" s="42" t="str">
        <f>IF(SUM(Per_res!$Q$5:$Q$76)=0," - ",Per_res!AA17)</f>
        <v>¿La empresa posee políticas para la selección y relación de sus proveedores?</v>
      </c>
      <c r="D26" s="43" t="str">
        <f>IF(SUM(Per_res!$Q$5:$Q$76)=0," - ",Per_res!AB17&amp;" - "&amp;Per_res!AC17)</f>
        <v>Operaciones - Logística</v>
      </c>
      <c r="E26" s="258" t="e">
        <f>IF(SUM(Per_res!$Q$5:$Q$76)=0," - ",Per_res!AD17)</f>
        <v>#N/A</v>
      </c>
      <c r="F26" s="258"/>
      <c r="G26" s="258"/>
      <c r="H26" s="43" t="str">
        <f>IF(SUM(Per_res!$Q$5:$Q$76)=0," - ",Per_res!AE17)</f>
        <v>Muy importante</v>
      </c>
      <c r="I26" s="44">
        <f>IF(SUM(Per_res!$Q$5:$Q$76)=0," - ",Per_res!AF17)</f>
        <v>0</v>
      </c>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row>
    <row r="27" spans="3:95" s="11" customFormat="1" ht="30" customHeight="1" x14ac:dyDescent="0.3">
      <c r="D27" s="7"/>
      <c r="F27" s="7"/>
      <c r="G27" s="7"/>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row>
    <row r="28" spans="3:95" s="11" customFormat="1" ht="30" customHeight="1" x14ac:dyDescent="0.3">
      <c r="D28" s="7"/>
      <c r="F28" s="7"/>
      <c r="G28" s="7"/>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row>
    <row r="29" spans="3:95" s="11" customFormat="1" ht="30" customHeight="1" x14ac:dyDescent="0.3">
      <c r="D29" s="7"/>
      <c r="F29" s="7"/>
      <c r="G29" s="7"/>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row>
    <row r="30" spans="3:95" s="11" customFormat="1" ht="30" customHeight="1" x14ac:dyDescent="0.3">
      <c r="D30" s="7"/>
      <c r="F30" s="7"/>
      <c r="G30" s="7"/>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row>
    <row r="31" spans="3:95" s="11" customFormat="1" ht="30" customHeight="1" x14ac:dyDescent="0.3">
      <c r="D31" s="7"/>
      <c r="F31" s="7"/>
      <c r="G31" s="7"/>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row>
    <row r="32" spans="3:95" s="11" customFormat="1" ht="30" customHeight="1" x14ac:dyDescent="0.3">
      <c r="D32" s="7"/>
      <c r="F32" s="7"/>
      <c r="G32" s="7"/>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row>
    <row r="33" spans="4:95" s="11" customFormat="1" ht="30" customHeight="1" x14ac:dyDescent="0.3">
      <c r="D33" s="7"/>
      <c r="F33" s="7"/>
      <c r="G33" s="7"/>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row>
    <row r="34" spans="4:95" s="11" customFormat="1" ht="30" customHeight="1" x14ac:dyDescent="0.3">
      <c r="D34" s="7"/>
      <c r="F34" s="7"/>
      <c r="G34" s="7"/>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row>
    <row r="35" spans="4:95" s="11" customFormat="1" ht="30" customHeight="1" x14ac:dyDescent="0.3">
      <c r="D35" s="7"/>
      <c r="F35" s="7"/>
      <c r="G35" s="7"/>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row>
    <row r="36" spans="4:95" s="11" customFormat="1" ht="30" customHeight="1" x14ac:dyDescent="0.3">
      <c r="D36" s="7"/>
      <c r="F36" s="7"/>
      <c r="G36" s="7"/>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row>
    <row r="37" spans="4:95" s="11" customFormat="1" ht="30" customHeight="1" x14ac:dyDescent="0.3">
      <c r="D37" s="7"/>
      <c r="F37" s="7"/>
      <c r="G37" s="7"/>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row>
    <row r="38" spans="4:95" s="11" customFormat="1" ht="30" customHeight="1" x14ac:dyDescent="0.3">
      <c r="D38" s="7"/>
      <c r="F38" s="7"/>
      <c r="G38" s="7"/>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row>
    <row r="39" spans="4:95" s="11" customFormat="1" ht="30" customHeight="1" x14ac:dyDescent="0.3">
      <c r="D39" s="7"/>
      <c r="F39" s="7"/>
      <c r="G39" s="7"/>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row>
    <row r="40" spans="4:95" s="11" customFormat="1" ht="30" customHeight="1" x14ac:dyDescent="0.3">
      <c r="D40" s="7"/>
      <c r="F40" s="7"/>
      <c r="G40" s="7"/>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row>
    <row r="41" spans="4:95" s="11" customFormat="1" ht="30" customHeight="1" x14ac:dyDescent="0.3">
      <c r="D41" s="7"/>
      <c r="F41" s="7"/>
      <c r="G41" s="7"/>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row>
    <row r="42" spans="4:95" s="11" customFormat="1" ht="30" customHeight="1" x14ac:dyDescent="0.3">
      <c r="D42" s="7"/>
      <c r="F42" s="7"/>
      <c r="G42" s="7"/>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row>
    <row r="43" spans="4:95" s="11" customFormat="1" ht="30" customHeight="1" x14ac:dyDescent="0.3">
      <c r="D43" s="7"/>
      <c r="F43" s="7"/>
      <c r="G43" s="7"/>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row>
    <row r="44" spans="4:95" s="11" customFormat="1" ht="30" customHeight="1" x14ac:dyDescent="0.3">
      <c r="D44" s="7"/>
      <c r="F44" s="7"/>
      <c r="G44" s="7"/>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row>
    <row r="45" spans="4:95" s="11" customFormat="1" ht="30" customHeight="1" x14ac:dyDescent="0.3">
      <c r="D45" s="7"/>
      <c r="F45" s="7"/>
      <c r="G45" s="7"/>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row>
    <row r="46" spans="4:95" s="11" customFormat="1" ht="30" customHeight="1" x14ac:dyDescent="0.3">
      <c r="D46" s="7"/>
      <c r="F46" s="7"/>
      <c r="G46" s="7"/>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row>
    <row r="47" spans="4:95" s="11" customFormat="1" ht="30" customHeight="1" x14ac:dyDescent="0.3">
      <c r="D47" s="7"/>
      <c r="F47" s="7"/>
      <c r="G47" s="7"/>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row>
    <row r="48" spans="4:95" s="11" customFormat="1" ht="30" customHeight="1" x14ac:dyDescent="0.3">
      <c r="D48" s="7"/>
      <c r="F48" s="7"/>
      <c r="G48" s="7"/>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row>
    <row r="49" spans="4:95" s="11" customFormat="1" ht="30" customHeight="1" x14ac:dyDescent="0.3">
      <c r="D49" s="7"/>
      <c r="F49" s="7"/>
      <c r="G49" s="7"/>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row>
    <row r="50" spans="4:95" s="11" customFormat="1" ht="30" customHeight="1" x14ac:dyDescent="0.3">
      <c r="D50" s="7"/>
      <c r="F50" s="7"/>
      <c r="G50" s="7"/>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row>
    <row r="51" spans="4:95" s="11" customFormat="1" ht="30" customHeight="1" x14ac:dyDescent="0.3">
      <c r="D51" s="7"/>
      <c r="F51" s="7"/>
      <c r="G51" s="7"/>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row>
    <row r="52" spans="4:95" s="11" customFormat="1" ht="30" customHeight="1" x14ac:dyDescent="0.3">
      <c r="D52" s="7"/>
      <c r="F52" s="7"/>
      <c r="G52" s="7"/>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row>
    <row r="53" spans="4:95" s="11" customFormat="1" ht="30" customHeight="1" x14ac:dyDescent="0.3">
      <c r="D53" s="7"/>
      <c r="F53" s="7"/>
      <c r="G53" s="7"/>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row>
    <row r="54" spans="4:95" s="11" customFormat="1" ht="30" customHeight="1" x14ac:dyDescent="0.3">
      <c r="D54" s="7"/>
      <c r="F54" s="7"/>
      <c r="G54" s="7"/>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row>
    <row r="55" spans="4:95" s="11" customFormat="1" ht="30" customHeight="1" x14ac:dyDescent="0.3">
      <c r="D55" s="7"/>
      <c r="F55" s="7"/>
      <c r="G55" s="7"/>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row>
    <row r="56" spans="4:95" s="11" customFormat="1" ht="30" customHeight="1" x14ac:dyDescent="0.3">
      <c r="D56" s="7"/>
      <c r="F56" s="7"/>
      <c r="G56" s="7"/>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row>
    <row r="57" spans="4:95" s="11" customFormat="1" ht="30" customHeight="1" x14ac:dyDescent="0.3">
      <c r="D57" s="7"/>
      <c r="F57" s="7"/>
      <c r="G57" s="7"/>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row>
    <row r="58" spans="4:95" s="11" customFormat="1" ht="30" customHeight="1" x14ac:dyDescent="0.3">
      <c r="D58" s="7"/>
      <c r="F58" s="7"/>
      <c r="G58" s="7"/>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row>
    <row r="59" spans="4:95" s="11" customFormat="1" ht="30" customHeight="1" x14ac:dyDescent="0.3">
      <c r="D59" s="7"/>
      <c r="F59" s="7"/>
      <c r="G59" s="7"/>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row>
    <row r="60" spans="4:95" s="11" customFormat="1" ht="30" customHeight="1" x14ac:dyDescent="0.3">
      <c r="D60" s="7"/>
      <c r="F60" s="7"/>
      <c r="G60" s="7"/>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row>
    <row r="61" spans="4:95" s="11" customFormat="1" ht="30" customHeight="1" x14ac:dyDescent="0.3">
      <c r="D61" s="7"/>
      <c r="F61" s="7"/>
      <c r="G61" s="7"/>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row>
    <row r="62" spans="4:95" s="11" customFormat="1" ht="30" customHeight="1" x14ac:dyDescent="0.3">
      <c r="D62" s="7"/>
      <c r="F62" s="7"/>
      <c r="G62" s="7"/>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row>
    <row r="63" spans="4:95" s="11" customFormat="1" ht="30" customHeight="1" x14ac:dyDescent="0.3">
      <c r="D63" s="7"/>
      <c r="F63" s="7"/>
      <c r="G63" s="7"/>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row>
    <row r="64" spans="4:95" s="11" customFormat="1" ht="30" customHeight="1" x14ac:dyDescent="0.3">
      <c r="D64" s="7"/>
      <c r="F64" s="7"/>
      <c r="G64" s="7"/>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row>
    <row r="65" spans="4:95" s="11" customFormat="1" ht="30" customHeight="1" x14ac:dyDescent="0.3">
      <c r="D65" s="7"/>
      <c r="F65" s="7"/>
      <c r="G65" s="7"/>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row>
    <row r="66" spans="4:95" s="11" customFormat="1" ht="30" customHeight="1" x14ac:dyDescent="0.3">
      <c r="D66" s="7"/>
      <c r="F66" s="7"/>
      <c r="G66" s="7"/>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row>
    <row r="67" spans="4:95" s="11" customFormat="1" ht="30" customHeight="1" x14ac:dyDescent="0.3">
      <c r="D67" s="7"/>
      <c r="F67" s="7"/>
      <c r="G67" s="7"/>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row>
    <row r="68" spans="4:95" s="11" customFormat="1" ht="30" customHeight="1" x14ac:dyDescent="0.3">
      <c r="D68" s="7"/>
      <c r="F68" s="7"/>
      <c r="G68" s="7"/>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row>
    <row r="69" spans="4:95" s="11" customFormat="1" ht="30" customHeight="1" x14ac:dyDescent="0.3">
      <c r="D69" s="7"/>
      <c r="F69" s="7"/>
      <c r="G69" s="7"/>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row>
    <row r="70" spans="4:95" s="11" customFormat="1" ht="30" customHeight="1" x14ac:dyDescent="0.3">
      <c r="D70" s="7"/>
      <c r="F70" s="7"/>
      <c r="G70" s="7"/>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row>
    <row r="71" spans="4:95" s="11" customFormat="1" ht="30" customHeight="1" x14ac:dyDescent="0.3">
      <c r="D71" s="7"/>
      <c r="F71" s="7"/>
      <c r="G71" s="7"/>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row>
    <row r="72" spans="4:95" s="11" customFormat="1" ht="30" customHeight="1" x14ac:dyDescent="0.3">
      <c r="D72" s="7"/>
      <c r="F72" s="7"/>
      <c r="G72" s="7"/>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row>
    <row r="73" spans="4:95" s="11" customFormat="1" ht="30" customHeight="1" x14ac:dyDescent="0.3">
      <c r="D73" s="7"/>
      <c r="F73" s="7"/>
      <c r="G73" s="7"/>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row>
    <row r="74" spans="4:95" s="11" customFormat="1" ht="30" customHeight="1" x14ac:dyDescent="0.3">
      <c r="D74" s="7"/>
      <c r="F74" s="7"/>
      <c r="G74" s="7"/>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row>
    <row r="75" spans="4:95" s="11" customFormat="1" ht="30" customHeight="1" x14ac:dyDescent="0.3">
      <c r="D75" s="7"/>
      <c r="F75" s="7"/>
      <c r="G75" s="7"/>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row>
    <row r="76" spans="4:95" s="11" customFormat="1" ht="30" customHeight="1" x14ac:dyDescent="0.3">
      <c r="D76" s="7"/>
      <c r="F76" s="7"/>
      <c r="G76" s="7"/>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row>
    <row r="77" spans="4:95" s="11" customFormat="1" ht="30" customHeight="1" x14ac:dyDescent="0.3">
      <c r="D77" s="7"/>
      <c r="F77" s="7"/>
      <c r="G77" s="7"/>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row>
    <row r="78" spans="4:95" s="11" customFormat="1" ht="30" customHeight="1" x14ac:dyDescent="0.3">
      <c r="D78" s="7"/>
      <c r="F78" s="7"/>
      <c r="G78" s="7"/>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row>
    <row r="79" spans="4:95" s="11" customFormat="1" ht="30" customHeight="1" x14ac:dyDescent="0.3">
      <c r="D79" s="7"/>
      <c r="F79" s="7"/>
      <c r="G79" s="7"/>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row>
    <row r="80" spans="4:95" s="11" customFormat="1" ht="30" customHeight="1" x14ac:dyDescent="0.3">
      <c r="D80" s="7"/>
      <c r="F80" s="7"/>
      <c r="G80" s="7"/>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row>
    <row r="81" spans="4:95" s="11" customFormat="1" ht="30" customHeight="1" x14ac:dyDescent="0.3">
      <c r="D81" s="7"/>
      <c r="F81" s="7"/>
      <c r="G81" s="7"/>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row>
    <row r="82" spans="4:95" s="11" customFormat="1" ht="30" customHeight="1" x14ac:dyDescent="0.3">
      <c r="D82" s="7"/>
      <c r="F82" s="7"/>
      <c r="G82" s="7"/>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row>
    <row r="83" spans="4:95" s="11" customFormat="1" ht="30" customHeight="1" x14ac:dyDescent="0.3">
      <c r="D83" s="7"/>
      <c r="F83" s="7"/>
      <c r="G83" s="7"/>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row>
    <row r="84" spans="4:95" s="11" customFormat="1" ht="30" customHeight="1" x14ac:dyDescent="0.3">
      <c r="D84" s="7"/>
      <c r="F84" s="7"/>
      <c r="G84" s="7"/>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row>
    <row r="85" spans="4:95" s="11" customFormat="1" ht="30" customHeight="1" x14ac:dyDescent="0.3">
      <c r="D85" s="7"/>
      <c r="F85" s="7"/>
      <c r="G85" s="7"/>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row>
    <row r="86" spans="4:95" s="11" customFormat="1" ht="30" customHeight="1" x14ac:dyDescent="0.3">
      <c r="D86" s="7"/>
      <c r="F86" s="7"/>
      <c r="G86" s="7"/>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row>
    <row r="87" spans="4:95" s="11" customFormat="1" ht="30" customHeight="1" x14ac:dyDescent="0.3">
      <c r="D87" s="7"/>
      <c r="F87" s="7"/>
      <c r="G87" s="7"/>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row>
    <row r="88" spans="4:95" s="11" customFormat="1" ht="30" customHeight="1" x14ac:dyDescent="0.3">
      <c r="D88" s="7"/>
      <c r="F88" s="7"/>
      <c r="G88" s="7"/>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row>
    <row r="89" spans="4:95" s="11" customFormat="1" ht="30" customHeight="1" x14ac:dyDescent="0.3">
      <c r="D89" s="7"/>
      <c r="F89" s="7"/>
      <c r="G89" s="7"/>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row>
    <row r="90" spans="4:95" s="11" customFormat="1" ht="30" customHeight="1" x14ac:dyDescent="0.3">
      <c r="D90" s="7"/>
      <c r="F90" s="7"/>
      <c r="G90" s="7"/>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row>
    <row r="91" spans="4:95" s="11" customFormat="1" ht="30" customHeight="1" x14ac:dyDescent="0.3">
      <c r="D91" s="7"/>
      <c r="F91" s="7"/>
      <c r="G91" s="7"/>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row>
    <row r="92" spans="4:95" s="11" customFormat="1" ht="30" customHeight="1" x14ac:dyDescent="0.3">
      <c r="D92" s="7"/>
      <c r="F92" s="7"/>
      <c r="G92" s="7"/>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row>
    <row r="93" spans="4:95" s="11" customFormat="1" ht="30" customHeight="1" x14ac:dyDescent="0.3">
      <c r="D93" s="7"/>
      <c r="F93" s="7"/>
      <c r="G93" s="7"/>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row>
    <row r="94" spans="4:95" s="11" customFormat="1" ht="30" customHeight="1" x14ac:dyDescent="0.3">
      <c r="D94" s="7"/>
      <c r="F94" s="7"/>
      <c r="G94" s="7"/>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row>
    <row r="95" spans="4:95" s="11" customFormat="1" ht="30" customHeight="1" x14ac:dyDescent="0.3">
      <c r="D95" s="7"/>
      <c r="F95" s="7"/>
      <c r="G95" s="7"/>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row>
    <row r="96" spans="4:95" s="11" customFormat="1" ht="30" customHeight="1" x14ac:dyDescent="0.3">
      <c r="D96" s="7"/>
      <c r="F96" s="7"/>
      <c r="G96" s="7"/>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row>
    <row r="97" spans="4:95" s="11" customFormat="1" ht="30" customHeight="1" x14ac:dyDescent="0.3">
      <c r="D97" s="7"/>
      <c r="F97" s="7"/>
      <c r="G97" s="7"/>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row>
    <row r="98" spans="4:95" s="11" customFormat="1" ht="30" customHeight="1" x14ac:dyDescent="0.3">
      <c r="D98" s="7"/>
      <c r="F98" s="7"/>
      <c r="G98" s="7"/>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row>
    <row r="99" spans="4:95" s="11" customFormat="1" ht="30" customHeight="1" x14ac:dyDescent="0.3">
      <c r="D99" s="7"/>
      <c r="F99" s="7"/>
      <c r="G99" s="7"/>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row>
    <row r="100" spans="4:95" s="11" customFormat="1" ht="30" customHeight="1" x14ac:dyDescent="0.3">
      <c r="D100" s="7"/>
      <c r="F100" s="7"/>
      <c r="G100" s="7"/>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row>
    <row r="101" spans="4:95" s="11" customFormat="1" ht="30" customHeight="1" x14ac:dyDescent="0.3">
      <c r="D101" s="7"/>
      <c r="F101" s="7"/>
      <c r="G101" s="7"/>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row>
    <row r="102" spans="4:95" s="11" customFormat="1" ht="30" customHeight="1" x14ac:dyDescent="0.3">
      <c r="D102" s="7"/>
      <c r="F102" s="7"/>
      <c r="G102" s="7"/>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row>
    <row r="103" spans="4:95" s="11" customFormat="1" ht="30" customHeight="1" x14ac:dyDescent="0.3">
      <c r="D103" s="7"/>
      <c r="F103" s="7"/>
      <c r="G103" s="7"/>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row>
    <row r="104" spans="4:95" s="11" customFormat="1" ht="30" customHeight="1" x14ac:dyDescent="0.3">
      <c r="D104" s="7"/>
      <c r="F104" s="7"/>
      <c r="G104" s="7"/>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row>
    <row r="105" spans="4:95" s="11" customFormat="1" ht="30" customHeight="1" x14ac:dyDescent="0.3">
      <c r="D105" s="7"/>
      <c r="F105" s="7"/>
      <c r="G105" s="7"/>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row>
    <row r="106" spans="4:95" s="11" customFormat="1" ht="30" customHeight="1" x14ac:dyDescent="0.3">
      <c r="D106" s="7"/>
      <c r="F106" s="7"/>
      <c r="G106" s="7"/>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row>
    <row r="107" spans="4:95" s="11" customFormat="1" ht="30" customHeight="1" x14ac:dyDescent="0.3">
      <c r="D107" s="7"/>
      <c r="F107" s="7"/>
      <c r="G107" s="7"/>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row>
    <row r="108" spans="4:95" s="11" customFormat="1" ht="30" customHeight="1" x14ac:dyDescent="0.3">
      <c r="D108" s="7"/>
      <c r="F108" s="7"/>
      <c r="G108" s="7"/>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row>
    <row r="109" spans="4:95" s="11" customFormat="1" ht="30" customHeight="1" x14ac:dyDescent="0.3">
      <c r="D109" s="7"/>
      <c r="F109" s="7"/>
      <c r="G109" s="7"/>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row>
    <row r="110" spans="4:95" s="11" customFormat="1" ht="30" customHeight="1" x14ac:dyDescent="0.3">
      <c r="D110" s="7"/>
      <c r="F110" s="7"/>
      <c r="G110" s="7"/>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row>
    <row r="111" spans="4:95" s="11" customFormat="1" ht="30" customHeight="1" x14ac:dyDescent="0.3">
      <c r="D111" s="7"/>
      <c r="F111" s="7"/>
      <c r="G111" s="7"/>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row>
    <row r="112" spans="4:95" s="11" customFormat="1" ht="30" customHeight="1" x14ac:dyDescent="0.3">
      <c r="D112" s="7"/>
      <c r="F112" s="7"/>
      <c r="G112" s="7"/>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row>
    <row r="113" spans="4:95" s="11" customFormat="1" ht="30" customHeight="1" x14ac:dyDescent="0.3">
      <c r="D113" s="7"/>
      <c r="F113" s="7"/>
      <c r="G113" s="7"/>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row>
    <row r="114" spans="4:95" s="11" customFormat="1" ht="30" customHeight="1" x14ac:dyDescent="0.3">
      <c r="D114" s="7"/>
      <c r="F114" s="7"/>
      <c r="G114" s="7"/>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row>
    <row r="115" spans="4:95" s="11" customFormat="1" ht="30" customHeight="1" x14ac:dyDescent="0.3">
      <c r="D115" s="7"/>
      <c r="F115" s="7"/>
      <c r="G115" s="7"/>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row>
    <row r="116" spans="4:95" s="11" customFormat="1" ht="30" customHeight="1" x14ac:dyDescent="0.3">
      <c r="D116" s="7"/>
      <c r="F116" s="7"/>
      <c r="G116" s="7"/>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row>
    <row r="117" spans="4:95" s="11" customFormat="1" ht="30" customHeight="1" x14ac:dyDescent="0.3">
      <c r="D117" s="7"/>
      <c r="F117" s="7"/>
      <c r="G117" s="7"/>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row>
    <row r="118" spans="4:95" s="11" customFormat="1" ht="30" customHeight="1" x14ac:dyDescent="0.3">
      <c r="D118" s="7"/>
      <c r="F118" s="7"/>
      <c r="G118" s="7"/>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row>
    <row r="119" spans="4:95" s="11" customFormat="1" ht="30" customHeight="1" x14ac:dyDescent="0.3">
      <c r="D119" s="7"/>
      <c r="F119" s="7"/>
      <c r="G119" s="7"/>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row>
    <row r="120" spans="4:95" s="11" customFormat="1" ht="30" customHeight="1" x14ac:dyDescent="0.3">
      <c r="D120" s="7"/>
      <c r="F120" s="7"/>
      <c r="G120" s="7"/>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row>
    <row r="121" spans="4:95" s="11" customFormat="1" ht="30" customHeight="1" x14ac:dyDescent="0.3">
      <c r="D121" s="7"/>
      <c r="F121" s="7"/>
      <c r="G121" s="7"/>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row>
    <row r="122" spans="4:95" s="11" customFormat="1" ht="30" customHeight="1" x14ac:dyDescent="0.3">
      <c r="D122" s="7"/>
      <c r="F122" s="7"/>
      <c r="G122" s="7"/>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row>
    <row r="123" spans="4:95" s="11" customFormat="1" ht="30" customHeight="1" x14ac:dyDescent="0.3">
      <c r="D123" s="7"/>
      <c r="F123" s="7"/>
      <c r="G123" s="7"/>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row>
    <row r="124" spans="4:95" s="11" customFormat="1" ht="30" customHeight="1" x14ac:dyDescent="0.3">
      <c r="D124" s="7"/>
      <c r="F124" s="7"/>
      <c r="G124" s="7"/>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row>
    <row r="125" spans="4:95" s="11" customFormat="1" ht="30" customHeight="1" x14ac:dyDescent="0.3">
      <c r="D125" s="7"/>
      <c r="F125" s="7"/>
      <c r="G125" s="7"/>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row>
    <row r="126" spans="4:95" s="11" customFormat="1" ht="30" customHeight="1" x14ac:dyDescent="0.3">
      <c r="D126" s="7"/>
      <c r="F126" s="7"/>
      <c r="G126" s="7"/>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row>
    <row r="127" spans="4:95" s="11" customFormat="1" ht="30" customHeight="1" x14ac:dyDescent="0.3">
      <c r="D127" s="7"/>
      <c r="F127" s="7"/>
      <c r="G127" s="7"/>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row>
    <row r="128" spans="4:95" s="11" customFormat="1" ht="30" customHeight="1" x14ac:dyDescent="0.3">
      <c r="D128" s="7"/>
      <c r="F128" s="7"/>
      <c r="G128" s="7"/>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row>
    <row r="129" spans="4:95" s="11" customFormat="1" ht="30" customHeight="1" x14ac:dyDescent="0.3">
      <c r="D129" s="7"/>
      <c r="F129" s="7"/>
      <c r="G129" s="7"/>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row>
    <row r="130" spans="4:95" s="11" customFormat="1" ht="30" customHeight="1" x14ac:dyDescent="0.3">
      <c r="D130" s="7"/>
      <c r="F130" s="7"/>
      <c r="G130" s="7"/>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row>
    <row r="131" spans="4:95" s="11" customFormat="1" ht="30" customHeight="1" x14ac:dyDescent="0.3">
      <c r="D131" s="7"/>
      <c r="F131" s="7"/>
      <c r="G131" s="7"/>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row>
    <row r="132" spans="4:95" s="11" customFormat="1" ht="30" customHeight="1" x14ac:dyDescent="0.3">
      <c r="D132" s="7"/>
      <c r="F132" s="7"/>
      <c r="G132" s="7"/>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row>
    <row r="133" spans="4:95" s="11" customFormat="1" ht="30" customHeight="1" x14ac:dyDescent="0.3">
      <c r="D133" s="7"/>
      <c r="F133" s="7"/>
      <c r="G133" s="7"/>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row>
    <row r="134" spans="4:95" s="11" customFormat="1" ht="30" customHeight="1" x14ac:dyDescent="0.3">
      <c r="D134" s="7"/>
      <c r="F134" s="7"/>
      <c r="G134" s="7"/>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row>
    <row r="135" spans="4:95" s="11" customFormat="1" ht="30" customHeight="1" x14ac:dyDescent="0.3">
      <c r="D135" s="7"/>
      <c r="F135" s="7"/>
      <c r="G135" s="7"/>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row>
    <row r="136" spans="4:95" s="11" customFormat="1" ht="30" customHeight="1" x14ac:dyDescent="0.3">
      <c r="D136" s="7"/>
      <c r="F136" s="7"/>
      <c r="G136" s="7"/>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row>
    <row r="137" spans="4:95" s="11" customFormat="1" ht="30" customHeight="1" x14ac:dyDescent="0.3">
      <c r="D137" s="7"/>
      <c r="F137" s="7"/>
      <c r="G137" s="7"/>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row>
    <row r="138" spans="4:95" s="11" customFormat="1" ht="30" customHeight="1" x14ac:dyDescent="0.3">
      <c r="D138" s="7"/>
      <c r="F138" s="7"/>
      <c r="G138" s="7"/>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row>
    <row r="139" spans="4:95" s="11" customFormat="1" ht="30" customHeight="1" x14ac:dyDescent="0.3">
      <c r="D139" s="7"/>
      <c r="F139" s="7"/>
      <c r="G139" s="7"/>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row>
    <row r="140" spans="4:95" s="11" customFormat="1" ht="30" customHeight="1" x14ac:dyDescent="0.3">
      <c r="D140" s="7"/>
      <c r="F140" s="7"/>
      <c r="G140" s="7"/>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row>
    <row r="141" spans="4:95" s="11" customFormat="1" ht="30" customHeight="1" x14ac:dyDescent="0.3">
      <c r="D141" s="7"/>
      <c r="F141" s="7"/>
      <c r="G141" s="7"/>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row>
    <row r="142" spans="4:95" s="11" customFormat="1" ht="30" customHeight="1" x14ac:dyDescent="0.3">
      <c r="D142" s="7"/>
      <c r="F142" s="7"/>
      <c r="G142" s="7"/>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row>
    <row r="143" spans="4:95" s="11" customFormat="1" ht="30" customHeight="1" x14ac:dyDescent="0.3">
      <c r="D143" s="7"/>
      <c r="F143" s="7"/>
      <c r="G143" s="7"/>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row>
    <row r="144" spans="4:95" s="11" customFormat="1" ht="30" customHeight="1" x14ac:dyDescent="0.3">
      <c r="D144" s="7"/>
      <c r="F144" s="7"/>
      <c r="G144" s="7"/>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row>
    <row r="145" spans="4:95" s="11" customFormat="1" ht="30" customHeight="1" x14ac:dyDescent="0.3">
      <c r="D145" s="7"/>
      <c r="F145" s="7"/>
      <c r="G145" s="7"/>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row>
    <row r="146" spans="4:95" s="11" customFormat="1" ht="30" customHeight="1" x14ac:dyDescent="0.3">
      <c r="D146" s="7"/>
      <c r="F146" s="7"/>
      <c r="G146" s="7"/>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row>
    <row r="147" spans="4:95" s="11" customFormat="1" ht="30" customHeight="1" x14ac:dyDescent="0.3">
      <c r="D147" s="7"/>
      <c r="F147" s="7"/>
      <c r="G147" s="7"/>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row>
    <row r="148" spans="4:95" s="11" customFormat="1" ht="30" customHeight="1" x14ac:dyDescent="0.3">
      <c r="D148" s="7"/>
      <c r="F148" s="7"/>
      <c r="G148" s="7"/>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row>
    <row r="149" spans="4:95" s="11" customFormat="1" ht="30" customHeight="1" x14ac:dyDescent="0.3">
      <c r="D149" s="7"/>
      <c r="F149" s="7"/>
      <c r="G149" s="7"/>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row>
    <row r="150" spans="4:95" s="11" customFormat="1" ht="30" customHeight="1" x14ac:dyDescent="0.3">
      <c r="D150" s="7"/>
      <c r="F150" s="7"/>
      <c r="G150" s="7"/>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row>
    <row r="151" spans="4:95" s="11" customFormat="1" ht="30" customHeight="1" x14ac:dyDescent="0.3">
      <c r="D151" s="7"/>
      <c r="F151" s="7"/>
      <c r="G151" s="7"/>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row>
    <row r="152" spans="4:95" s="11" customFormat="1" ht="30" customHeight="1" x14ac:dyDescent="0.3">
      <c r="D152" s="7"/>
      <c r="F152" s="7"/>
      <c r="G152" s="7"/>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row>
    <row r="153" spans="4:95" s="11" customFormat="1" ht="30" customHeight="1" x14ac:dyDescent="0.3">
      <c r="D153" s="7"/>
      <c r="F153" s="7"/>
      <c r="G153" s="7"/>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row>
    <row r="154" spans="4:95" s="11" customFormat="1" ht="30" customHeight="1" x14ac:dyDescent="0.3">
      <c r="D154" s="7"/>
      <c r="F154" s="7"/>
      <c r="G154" s="7"/>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row>
    <row r="155" spans="4:95" s="11" customFormat="1" ht="30" customHeight="1" x14ac:dyDescent="0.3">
      <c r="D155" s="7"/>
      <c r="F155" s="7"/>
      <c r="G155" s="7"/>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row>
    <row r="156" spans="4:95" s="11" customFormat="1" ht="30" customHeight="1" x14ac:dyDescent="0.3">
      <c r="D156" s="7"/>
      <c r="F156" s="7"/>
      <c r="G156" s="7"/>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row>
    <row r="157" spans="4:95" s="11" customFormat="1" ht="30" customHeight="1" x14ac:dyDescent="0.3">
      <c r="D157" s="7"/>
      <c r="F157" s="7"/>
      <c r="G157" s="7"/>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row>
    <row r="158" spans="4:95" s="11" customFormat="1" ht="30" customHeight="1" x14ac:dyDescent="0.3">
      <c r="D158" s="7"/>
      <c r="F158" s="7"/>
      <c r="G158" s="7"/>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row>
    <row r="159" spans="4:95" s="11" customFormat="1" ht="30" customHeight="1" x14ac:dyDescent="0.3">
      <c r="D159" s="7"/>
      <c r="F159" s="7"/>
      <c r="G159" s="7"/>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row>
    <row r="160" spans="4:95" s="11" customFormat="1" ht="30" customHeight="1" x14ac:dyDescent="0.3">
      <c r="D160" s="7"/>
      <c r="F160" s="7"/>
      <c r="G160" s="7"/>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row>
    <row r="161" spans="4:95" s="11" customFormat="1" ht="30" customHeight="1" x14ac:dyDescent="0.3">
      <c r="D161" s="7"/>
      <c r="F161" s="7"/>
      <c r="G161" s="7"/>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row>
    <row r="162" spans="4:95" s="11" customFormat="1" ht="30" customHeight="1" x14ac:dyDescent="0.3">
      <c r="D162" s="7"/>
      <c r="F162" s="7"/>
      <c r="G162" s="7"/>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row>
    <row r="163" spans="4:95" s="11" customFormat="1" ht="30" customHeight="1" x14ac:dyDescent="0.3">
      <c r="D163" s="7"/>
      <c r="F163" s="7"/>
      <c r="G163" s="7"/>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row>
    <row r="164" spans="4:95" s="11" customFormat="1" ht="30" customHeight="1" x14ac:dyDescent="0.3">
      <c r="D164" s="7"/>
      <c r="F164" s="7"/>
      <c r="G164" s="7"/>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row>
    <row r="165" spans="4:95" s="11" customFormat="1" ht="30" customHeight="1" x14ac:dyDescent="0.3">
      <c r="D165" s="7"/>
      <c r="F165" s="7"/>
      <c r="G165" s="7"/>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row>
    <row r="166" spans="4:95" s="11" customFormat="1" ht="30" customHeight="1" x14ac:dyDescent="0.3">
      <c r="D166" s="7"/>
      <c r="F166" s="7"/>
      <c r="G166" s="7"/>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row>
    <row r="167" spans="4:95" s="11" customFormat="1" ht="30" customHeight="1" x14ac:dyDescent="0.3">
      <c r="D167" s="7"/>
      <c r="F167" s="7"/>
      <c r="G167" s="7"/>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row>
    <row r="168" spans="4:95" s="11" customFormat="1" ht="30" customHeight="1" x14ac:dyDescent="0.3">
      <c r="D168" s="7"/>
      <c r="F168" s="7"/>
      <c r="G168" s="7"/>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row>
    <row r="169" spans="4:95" s="11" customFormat="1" ht="30" customHeight="1" x14ac:dyDescent="0.3">
      <c r="D169" s="7"/>
      <c r="F169" s="7"/>
      <c r="G169" s="7"/>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row>
    <row r="170" spans="4:95" s="11" customFormat="1" ht="30" customHeight="1" x14ac:dyDescent="0.3">
      <c r="D170" s="7"/>
      <c r="F170" s="7"/>
      <c r="G170" s="7"/>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row>
    <row r="171" spans="4:95" s="11" customFormat="1" ht="30" customHeight="1" x14ac:dyDescent="0.3">
      <c r="D171" s="7"/>
      <c r="F171" s="7"/>
      <c r="G171" s="7"/>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row>
    <row r="172" spans="4:95" s="11" customFormat="1" ht="30" customHeight="1" x14ac:dyDescent="0.3">
      <c r="D172" s="7"/>
      <c r="F172" s="7"/>
      <c r="G172" s="7"/>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row>
    <row r="173" spans="4:95" s="11" customFormat="1" ht="30" customHeight="1" x14ac:dyDescent="0.3">
      <c r="D173" s="7"/>
      <c r="F173" s="7"/>
      <c r="G173" s="7"/>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row>
    <row r="174" spans="4:95" s="11" customFormat="1" ht="30" customHeight="1" x14ac:dyDescent="0.3">
      <c r="D174" s="7"/>
      <c r="F174" s="7"/>
      <c r="G174" s="7"/>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row>
    <row r="175" spans="4:95" s="11" customFormat="1" ht="30" customHeight="1" x14ac:dyDescent="0.3">
      <c r="D175" s="7"/>
      <c r="F175" s="7"/>
      <c r="G175" s="7"/>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row>
    <row r="176" spans="4:95" s="11" customFormat="1" ht="30" customHeight="1" x14ac:dyDescent="0.3">
      <c r="D176" s="7"/>
      <c r="F176" s="7"/>
      <c r="G176" s="7"/>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row>
    <row r="177" spans="4:95" s="11" customFormat="1" ht="30" customHeight="1" x14ac:dyDescent="0.3">
      <c r="D177" s="7"/>
      <c r="F177" s="7"/>
      <c r="G177" s="7"/>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row>
    <row r="178" spans="4:95" s="11" customFormat="1" ht="30" customHeight="1" x14ac:dyDescent="0.3">
      <c r="D178" s="7"/>
      <c r="F178" s="7"/>
      <c r="G178" s="7"/>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row>
    <row r="179" spans="4:95" s="11" customFormat="1" ht="30" customHeight="1" x14ac:dyDescent="0.3">
      <c r="D179" s="7"/>
      <c r="F179" s="7"/>
      <c r="G179" s="7"/>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row>
    <row r="180" spans="4:95" s="11" customFormat="1" ht="30" customHeight="1" x14ac:dyDescent="0.3">
      <c r="D180" s="7"/>
      <c r="F180" s="7"/>
      <c r="G180" s="7"/>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row>
    <row r="181" spans="4:95" s="11" customFormat="1" ht="30" customHeight="1" x14ac:dyDescent="0.3">
      <c r="D181" s="7"/>
      <c r="F181" s="7"/>
      <c r="G181" s="7"/>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row>
    <row r="182" spans="4:95" s="11" customFormat="1" ht="30" customHeight="1" x14ac:dyDescent="0.3">
      <c r="D182" s="7"/>
      <c r="F182" s="7"/>
      <c r="G182" s="7"/>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row>
    <row r="183" spans="4:95" s="11" customFormat="1" ht="30" customHeight="1" x14ac:dyDescent="0.3">
      <c r="D183" s="7"/>
      <c r="F183" s="7"/>
      <c r="G183" s="7"/>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row>
    <row r="184" spans="4:95" s="11" customFormat="1" ht="30" customHeight="1" x14ac:dyDescent="0.3">
      <c r="D184" s="7"/>
      <c r="F184" s="7"/>
      <c r="G184" s="7"/>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row>
    <row r="185" spans="4:95" s="11" customFormat="1" ht="30" customHeight="1" x14ac:dyDescent="0.3">
      <c r="D185" s="7"/>
      <c r="F185" s="7"/>
      <c r="G185" s="7"/>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row>
    <row r="186" spans="4:95" s="11" customFormat="1" ht="30" customHeight="1" x14ac:dyDescent="0.3">
      <c r="D186" s="7"/>
      <c r="F186" s="7"/>
      <c r="G186" s="7"/>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row>
    <row r="187" spans="4:95" s="11" customFormat="1" ht="30" customHeight="1" x14ac:dyDescent="0.3">
      <c r="D187" s="7"/>
      <c r="F187" s="7"/>
      <c r="G187" s="7"/>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row>
    <row r="188" spans="4:95" s="11" customFormat="1" ht="30" customHeight="1" x14ac:dyDescent="0.3">
      <c r="D188" s="7"/>
      <c r="F188" s="7"/>
      <c r="G188" s="7"/>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row>
    <row r="189" spans="4:95" s="11" customFormat="1" ht="30" customHeight="1" x14ac:dyDescent="0.3">
      <c r="D189" s="7"/>
      <c r="F189" s="7"/>
      <c r="G189" s="7"/>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row>
    <row r="190" spans="4:95" s="11" customFormat="1" ht="30" customHeight="1" x14ac:dyDescent="0.3">
      <c r="D190" s="7"/>
      <c r="F190" s="7"/>
      <c r="G190" s="7"/>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row>
    <row r="191" spans="4:95" s="11" customFormat="1" ht="30" customHeight="1" x14ac:dyDescent="0.3">
      <c r="D191" s="7"/>
      <c r="F191" s="7"/>
      <c r="G191" s="7"/>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row>
    <row r="192" spans="4:95" s="11" customFormat="1" ht="30" customHeight="1" x14ac:dyDescent="0.3">
      <c r="D192" s="7"/>
      <c r="F192" s="7"/>
      <c r="G192" s="7"/>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row>
    <row r="193" spans="4:95" s="11" customFormat="1" ht="30" customHeight="1" x14ac:dyDescent="0.3">
      <c r="D193" s="7"/>
      <c r="F193" s="7"/>
      <c r="G193" s="7"/>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row>
    <row r="194" spans="4:95" s="11" customFormat="1" ht="30" customHeight="1" x14ac:dyDescent="0.3">
      <c r="D194" s="7"/>
      <c r="F194" s="7"/>
      <c r="G194" s="7"/>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row>
    <row r="195" spans="4:95" s="11" customFormat="1" ht="30" customHeight="1" x14ac:dyDescent="0.3">
      <c r="D195" s="7"/>
      <c r="F195" s="7"/>
      <c r="G195" s="7"/>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row>
    <row r="196" spans="4:95" s="11" customFormat="1" ht="30" customHeight="1" x14ac:dyDescent="0.3">
      <c r="D196" s="7"/>
      <c r="F196" s="7"/>
      <c r="G196" s="7"/>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row>
    <row r="197" spans="4:95" s="11" customFormat="1" ht="30" customHeight="1" x14ac:dyDescent="0.3">
      <c r="D197" s="7"/>
      <c r="F197" s="7"/>
      <c r="G197" s="7"/>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row>
    <row r="198" spans="4:95" s="11" customFormat="1" ht="30" customHeight="1" x14ac:dyDescent="0.3">
      <c r="D198" s="7"/>
      <c r="F198" s="7"/>
      <c r="G198" s="7"/>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row>
    <row r="199" spans="4:95" s="11" customFormat="1" ht="30" customHeight="1" x14ac:dyDescent="0.3">
      <c r="D199" s="7"/>
      <c r="F199" s="7"/>
      <c r="G199" s="7"/>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row>
    <row r="200" spans="4:95" s="11" customFormat="1" ht="30" customHeight="1" x14ac:dyDescent="0.3">
      <c r="D200" s="7"/>
      <c r="F200" s="7"/>
      <c r="G200" s="7"/>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row>
    <row r="201" spans="4:95" s="11" customFormat="1" ht="30" customHeight="1" x14ac:dyDescent="0.3">
      <c r="D201" s="7"/>
      <c r="F201" s="7"/>
      <c r="G201" s="7"/>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row>
    <row r="202" spans="4:95" s="11" customFormat="1" ht="30" customHeight="1" x14ac:dyDescent="0.3">
      <c r="D202" s="7"/>
      <c r="F202" s="7"/>
      <c r="G202" s="7"/>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row>
    <row r="203" spans="4:95" s="11" customFormat="1" ht="30" customHeight="1" x14ac:dyDescent="0.3">
      <c r="D203" s="7"/>
      <c r="F203" s="7"/>
      <c r="G203" s="7"/>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row>
    <row r="204" spans="4:95" s="11" customFormat="1" ht="30" customHeight="1" x14ac:dyDescent="0.3">
      <c r="D204" s="7"/>
      <c r="F204" s="7"/>
      <c r="G204" s="7"/>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row>
    <row r="205" spans="4:95" s="11" customFormat="1" ht="30" customHeight="1" x14ac:dyDescent="0.3">
      <c r="D205" s="7"/>
      <c r="F205" s="7"/>
      <c r="G205" s="7"/>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row>
    <row r="206" spans="4:95" s="11" customFormat="1" ht="30" customHeight="1" x14ac:dyDescent="0.3">
      <c r="D206" s="7"/>
      <c r="F206" s="7"/>
      <c r="G206" s="7"/>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row>
    <row r="207" spans="4:95" s="11" customFormat="1" ht="30" customHeight="1" x14ac:dyDescent="0.3">
      <c r="D207" s="7"/>
      <c r="F207" s="7"/>
      <c r="G207" s="7"/>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row>
    <row r="208" spans="4:95" s="11" customFormat="1" ht="30" customHeight="1" x14ac:dyDescent="0.3">
      <c r="D208" s="7"/>
      <c r="F208" s="7"/>
      <c r="G208" s="7"/>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row>
    <row r="209" spans="4:95" s="11" customFormat="1" ht="30" customHeight="1" x14ac:dyDescent="0.3">
      <c r="D209" s="7"/>
      <c r="F209" s="7"/>
      <c r="G209" s="7"/>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row>
    <row r="210" spans="4:95" s="11" customFormat="1" ht="30" customHeight="1" x14ac:dyDescent="0.3">
      <c r="D210" s="7"/>
      <c r="F210" s="7"/>
      <c r="G210" s="7"/>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row>
    <row r="211" spans="4:95" s="11" customFormat="1" ht="30" customHeight="1" x14ac:dyDescent="0.3">
      <c r="D211" s="7"/>
      <c r="F211" s="7"/>
      <c r="G211" s="7"/>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row>
    <row r="212" spans="4:95" s="11" customFormat="1" ht="30" customHeight="1" x14ac:dyDescent="0.3">
      <c r="D212" s="7"/>
      <c r="F212" s="7"/>
      <c r="G212" s="7"/>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row>
    <row r="213" spans="4:95" s="11" customFormat="1" ht="30" customHeight="1" x14ac:dyDescent="0.3">
      <c r="D213" s="7"/>
      <c r="F213" s="7"/>
      <c r="G213" s="7"/>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row>
    <row r="214" spans="4:95" s="11" customFormat="1" ht="30" customHeight="1" x14ac:dyDescent="0.3">
      <c r="D214" s="7"/>
      <c r="F214" s="7"/>
      <c r="G214" s="7"/>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row>
    <row r="215" spans="4:95" s="11" customFormat="1" ht="30" customHeight="1" x14ac:dyDescent="0.3">
      <c r="D215" s="7"/>
      <c r="F215" s="7"/>
      <c r="G215" s="7"/>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row>
    <row r="216" spans="4:95" s="11" customFormat="1" ht="30" customHeight="1" x14ac:dyDescent="0.3">
      <c r="D216" s="7"/>
      <c r="F216" s="7"/>
      <c r="G216" s="7"/>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row>
    <row r="217" spans="4:95" s="11" customFormat="1" ht="30" customHeight="1" x14ac:dyDescent="0.3">
      <c r="D217" s="7"/>
      <c r="F217" s="7"/>
      <c r="G217" s="7"/>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row>
    <row r="218" spans="4:95" s="11" customFormat="1" ht="30" customHeight="1" x14ac:dyDescent="0.3">
      <c r="D218" s="7"/>
      <c r="F218" s="7"/>
      <c r="G218" s="7"/>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row>
    <row r="219" spans="4:95" s="11" customFormat="1" ht="30" customHeight="1" x14ac:dyDescent="0.3">
      <c r="D219" s="7"/>
      <c r="F219" s="7"/>
      <c r="G219" s="7"/>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row>
    <row r="220" spans="4:95" s="11" customFormat="1" ht="30" customHeight="1" x14ac:dyDescent="0.3">
      <c r="D220" s="7"/>
      <c r="F220" s="7"/>
      <c r="G220" s="7"/>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row>
    <row r="221" spans="4:95" s="11" customFormat="1" ht="30" customHeight="1" x14ac:dyDescent="0.3">
      <c r="D221" s="7"/>
      <c r="F221" s="7"/>
      <c r="G221" s="7"/>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row>
    <row r="222" spans="4:95" s="11" customFormat="1" ht="30" customHeight="1" x14ac:dyDescent="0.3">
      <c r="D222" s="7"/>
      <c r="F222" s="7"/>
      <c r="G222" s="7"/>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row>
    <row r="223" spans="4:95" s="11" customFormat="1" ht="30" customHeight="1" x14ac:dyDescent="0.3">
      <c r="D223" s="7"/>
      <c r="F223" s="7"/>
      <c r="G223" s="7"/>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row>
    <row r="224" spans="4:95" s="11" customFormat="1" ht="30" customHeight="1" x14ac:dyDescent="0.3">
      <c r="D224" s="7"/>
      <c r="F224" s="7"/>
      <c r="G224" s="7"/>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row>
    <row r="225" spans="4:95" s="11" customFormat="1" ht="30" customHeight="1" x14ac:dyDescent="0.3">
      <c r="D225" s="7"/>
      <c r="F225" s="7"/>
      <c r="G225" s="7"/>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row>
    <row r="226" spans="4:95" s="11" customFormat="1" ht="30" customHeight="1" x14ac:dyDescent="0.3">
      <c r="D226" s="7"/>
      <c r="F226" s="7"/>
      <c r="G226" s="7"/>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row>
    <row r="227" spans="4:95" s="11" customFormat="1" ht="30" customHeight="1" x14ac:dyDescent="0.3">
      <c r="D227" s="7"/>
      <c r="F227" s="7"/>
      <c r="G227" s="7"/>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row>
    <row r="228" spans="4:95" s="11" customFormat="1" ht="30" customHeight="1" x14ac:dyDescent="0.3">
      <c r="D228" s="7"/>
      <c r="F228" s="7"/>
      <c r="G228" s="7"/>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row>
    <row r="229" spans="4:95" s="11" customFormat="1" ht="30" customHeight="1" x14ac:dyDescent="0.3">
      <c r="D229" s="7"/>
      <c r="F229" s="7"/>
      <c r="G229" s="7"/>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row>
    <row r="230" spans="4:95" s="11" customFormat="1" ht="30" customHeight="1" x14ac:dyDescent="0.3">
      <c r="D230" s="7"/>
      <c r="F230" s="7"/>
      <c r="G230" s="7"/>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row>
    <row r="231" spans="4:95" s="11" customFormat="1" ht="30" customHeight="1" x14ac:dyDescent="0.3">
      <c r="D231" s="7"/>
      <c r="F231" s="7"/>
      <c r="G231" s="7"/>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row>
    <row r="232" spans="4:95" s="11" customFormat="1" ht="30" customHeight="1" x14ac:dyDescent="0.3">
      <c r="D232" s="7"/>
      <c r="F232" s="7"/>
      <c r="G232" s="7"/>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row>
    <row r="233" spans="4:95" s="11" customFormat="1" ht="30" customHeight="1" x14ac:dyDescent="0.3">
      <c r="D233" s="7"/>
      <c r="F233" s="7"/>
      <c r="G233" s="7"/>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row>
    <row r="234" spans="4:95" s="11" customFormat="1" ht="30" customHeight="1" x14ac:dyDescent="0.3">
      <c r="D234" s="7"/>
      <c r="F234" s="7"/>
      <c r="G234" s="7"/>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row>
    <row r="235" spans="4:95" s="11" customFormat="1" ht="30" customHeight="1" x14ac:dyDescent="0.3">
      <c r="D235" s="7"/>
      <c r="F235" s="7"/>
      <c r="G235" s="7"/>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row>
    <row r="236" spans="4:95" s="11" customFormat="1" ht="30" customHeight="1" x14ac:dyDescent="0.3">
      <c r="D236" s="7"/>
      <c r="F236" s="7"/>
      <c r="G236" s="7"/>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row>
    <row r="237" spans="4:95" s="11" customFormat="1" ht="30" customHeight="1" x14ac:dyDescent="0.3">
      <c r="D237" s="7"/>
      <c r="F237" s="7"/>
      <c r="G237" s="7"/>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row>
    <row r="238" spans="4:95" s="11" customFormat="1" ht="30" customHeight="1" x14ac:dyDescent="0.3">
      <c r="D238" s="7"/>
      <c r="F238" s="7"/>
      <c r="G238" s="7"/>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row>
    <row r="239" spans="4:95" s="11" customFormat="1" ht="30" customHeight="1" x14ac:dyDescent="0.3">
      <c r="D239" s="7"/>
      <c r="F239" s="7"/>
      <c r="G239" s="7"/>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row>
    <row r="240" spans="4:95" s="11" customFormat="1" ht="30" customHeight="1" x14ac:dyDescent="0.3">
      <c r="D240" s="7"/>
      <c r="F240" s="7"/>
      <c r="G240" s="7"/>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row>
    <row r="241" spans="4:95" s="11" customFormat="1" ht="30" customHeight="1" x14ac:dyDescent="0.3">
      <c r="D241" s="7"/>
      <c r="F241" s="7"/>
      <c r="G241" s="7"/>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row>
    <row r="242" spans="4:95" s="11" customFormat="1" ht="30" customHeight="1" x14ac:dyDescent="0.3">
      <c r="D242" s="7"/>
      <c r="F242" s="7"/>
      <c r="G242" s="7"/>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row>
    <row r="243" spans="4:95" s="11" customFormat="1" ht="30" customHeight="1" x14ac:dyDescent="0.3">
      <c r="D243" s="7"/>
      <c r="F243" s="7"/>
      <c r="G243" s="7"/>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row>
    <row r="244" spans="4:95" s="11" customFormat="1" ht="30" customHeight="1" x14ac:dyDescent="0.3">
      <c r="D244" s="7"/>
      <c r="F244" s="7"/>
      <c r="G244" s="7"/>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row>
    <row r="245" spans="4:95" s="11" customFormat="1" ht="30" customHeight="1" x14ac:dyDescent="0.3">
      <c r="D245" s="7"/>
      <c r="F245" s="7"/>
      <c r="G245" s="7"/>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row>
    <row r="246" spans="4:95" s="11" customFormat="1" ht="30" customHeight="1" x14ac:dyDescent="0.3">
      <c r="D246" s="7"/>
      <c r="F246" s="7"/>
      <c r="G246" s="7"/>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row>
    <row r="247" spans="4:95" s="11" customFormat="1" ht="30" customHeight="1" x14ac:dyDescent="0.3">
      <c r="D247" s="7"/>
      <c r="F247" s="7"/>
      <c r="G247" s="7"/>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row>
    <row r="248" spans="4:95" s="11" customFormat="1" ht="30" customHeight="1" x14ac:dyDescent="0.3">
      <c r="D248" s="7"/>
      <c r="F248" s="7"/>
      <c r="G248" s="7"/>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row>
    <row r="249" spans="4:95" s="11" customFormat="1" ht="30" customHeight="1" x14ac:dyDescent="0.3">
      <c r="D249" s="7"/>
      <c r="F249" s="7"/>
      <c r="G249" s="7"/>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row>
    <row r="250" spans="4:95" s="11" customFormat="1" ht="30" customHeight="1" x14ac:dyDescent="0.3">
      <c r="D250" s="7"/>
      <c r="F250" s="7"/>
      <c r="G250" s="7"/>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row>
    <row r="251" spans="4:95" s="11" customFormat="1" ht="30" customHeight="1" x14ac:dyDescent="0.3">
      <c r="D251" s="7"/>
      <c r="F251" s="7"/>
      <c r="G251" s="7"/>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row>
    <row r="252" spans="4:95" s="11" customFormat="1" ht="30" customHeight="1" x14ac:dyDescent="0.3">
      <c r="D252" s="7"/>
      <c r="F252" s="7"/>
      <c r="G252" s="7"/>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row>
    <row r="253" spans="4:95" s="11" customFormat="1" ht="30" customHeight="1" x14ac:dyDescent="0.3">
      <c r="D253" s="7"/>
      <c r="F253" s="7"/>
      <c r="G253" s="7"/>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row>
    <row r="254" spans="4:95" s="11" customFormat="1" ht="30" customHeight="1" x14ac:dyDescent="0.3">
      <c r="D254" s="7"/>
      <c r="F254" s="7"/>
      <c r="G254" s="7"/>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row>
    <row r="255" spans="4:95" s="11" customFormat="1" ht="30" customHeight="1" x14ac:dyDescent="0.3">
      <c r="D255" s="7"/>
      <c r="F255" s="7"/>
      <c r="G255" s="7"/>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row>
    <row r="256" spans="4:95" s="11" customFormat="1" ht="30" customHeight="1" x14ac:dyDescent="0.3">
      <c r="D256" s="7"/>
      <c r="F256" s="7"/>
      <c r="G256" s="7"/>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row>
    <row r="257" spans="4:95" s="11" customFormat="1" ht="30" customHeight="1" x14ac:dyDescent="0.3">
      <c r="D257" s="7"/>
      <c r="F257" s="7"/>
      <c r="G257" s="7"/>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row>
    <row r="258" spans="4:95" s="11" customFormat="1" ht="30" customHeight="1" x14ac:dyDescent="0.3">
      <c r="D258" s="7"/>
      <c r="F258" s="7"/>
      <c r="G258" s="7"/>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row>
    <row r="259" spans="4:95" s="11" customFormat="1" ht="30" customHeight="1" x14ac:dyDescent="0.3">
      <c r="D259" s="7"/>
      <c r="F259" s="7"/>
      <c r="G259" s="7"/>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row>
    <row r="260" spans="4:95" s="11" customFormat="1" ht="30" customHeight="1" x14ac:dyDescent="0.3">
      <c r="D260" s="7"/>
      <c r="F260" s="7"/>
      <c r="G260" s="7"/>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row>
    <row r="261" spans="4:95" s="11" customFormat="1" ht="30" customHeight="1" x14ac:dyDescent="0.3">
      <c r="D261" s="7"/>
      <c r="F261" s="7"/>
      <c r="G261" s="7"/>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row>
    <row r="262" spans="4:95" s="11" customFormat="1" ht="30" customHeight="1" x14ac:dyDescent="0.3">
      <c r="D262" s="7"/>
      <c r="F262" s="7"/>
      <c r="G262" s="7"/>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row>
    <row r="263" spans="4:95" s="11" customFormat="1" ht="30" customHeight="1" x14ac:dyDescent="0.3">
      <c r="D263" s="7"/>
      <c r="F263" s="7"/>
      <c r="G263" s="7"/>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row>
    <row r="264" spans="4:95" s="11" customFormat="1" ht="30" customHeight="1" x14ac:dyDescent="0.3">
      <c r="D264" s="7"/>
      <c r="F264" s="7"/>
      <c r="G264" s="7"/>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row>
    <row r="265" spans="4:95" s="11" customFormat="1" ht="30" customHeight="1" x14ac:dyDescent="0.3">
      <c r="D265" s="7"/>
      <c r="F265" s="7"/>
      <c r="G265" s="7"/>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row>
    <row r="266" spans="4:95" s="11" customFormat="1" ht="30" customHeight="1" x14ac:dyDescent="0.3">
      <c r="D266" s="7"/>
      <c r="F266" s="7"/>
      <c r="G266" s="7"/>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row>
    <row r="267" spans="4:95" s="11" customFormat="1" ht="30" customHeight="1" x14ac:dyDescent="0.3">
      <c r="D267" s="7"/>
      <c r="F267" s="7"/>
      <c r="G267" s="7"/>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row>
    <row r="268" spans="4:95" s="11" customFormat="1" ht="30" customHeight="1" x14ac:dyDescent="0.3">
      <c r="D268" s="7"/>
      <c r="F268" s="7"/>
      <c r="G268" s="7"/>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row>
    <row r="269" spans="4:95" s="11" customFormat="1" ht="30" customHeight="1" x14ac:dyDescent="0.3">
      <c r="D269" s="7"/>
      <c r="F269" s="7"/>
      <c r="G269" s="7"/>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row>
    <row r="270" spans="4:95" s="11" customFormat="1" ht="30" customHeight="1" x14ac:dyDescent="0.3">
      <c r="D270" s="7"/>
      <c r="F270" s="7"/>
      <c r="G270" s="7"/>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row>
    <row r="271" spans="4:95" s="11" customFormat="1" ht="30" customHeight="1" x14ac:dyDescent="0.3">
      <c r="D271" s="7"/>
      <c r="F271" s="7"/>
      <c r="G271" s="7"/>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row>
    <row r="272" spans="4:95" s="11" customFormat="1" ht="30" customHeight="1" x14ac:dyDescent="0.3">
      <c r="D272" s="7"/>
      <c r="F272" s="7"/>
      <c r="G272" s="7"/>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row>
    <row r="273" spans="4:95" s="11" customFormat="1" ht="30" customHeight="1" x14ac:dyDescent="0.3">
      <c r="D273" s="7"/>
      <c r="F273" s="7"/>
      <c r="G273" s="7"/>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row>
    <row r="274" spans="4:95" s="11" customFormat="1" ht="30" customHeight="1" x14ac:dyDescent="0.3">
      <c r="D274" s="7"/>
      <c r="F274" s="7"/>
      <c r="G274" s="7"/>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row>
    <row r="275" spans="4:95" s="11" customFormat="1" ht="30" customHeight="1" x14ac:dyDescent="0.3">
      <c r="D275" s="7"/>
      <c r="F275" s="7"/>
      <c r="G275" s="7"/>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row>
    <row r="276" spans="4:95" s="11" customFormat="1" ht="30" customHeight="1" x14ac:dyDescent="0.3">
      <c r="D276" s="7"/>
      <c r="F276" s="7"/>
      <c r="G276" s="7"/>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row>
    <row r="277" spans="4:95" s="11" customFormat="1" ht="30" customHeight="1" x14ac:dyDescent="0.3">
      <c r="D277" s="7"/>
      <c r="F277" s="7"/>
      <c r="G277" s="7"/>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row>
    <row r="278" spans="4:95" s="11" customFormat="1" ht="30" customHeight="1" x14ac:dyDescent="0.3">
      <c r="D278" s="7"/>
      <c r="F278" s="7"/>
      <c r="G278" s="7"/>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row>
    <row r="279" spans="4:95" s="11" customFormat="1" ht="30" customHeight="1" x14ac:dyDescent="0.3">
      <c r="D279" s="7"/>
      <c r="F279" s="7"/>
      <c r="G279" s="7"/>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row>
    <row r="280" spans="4:95" s="11" customFormat="1" ht="30" customHeight="1" x14ac:dyDescent="0.3">
      <c r="D280" s="7"/>
      <c r="F280" s="7"/>
      <c r="G280" s="7"/>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row>
    <row r="281" spans="4:95" s="11" customFormat="1" ht="30" customHeight="1" x14ac:dyDescent="0.3">
      <c r="D281" s="7"/>
      <c r="F281" s="7"/>
      <c r="G281" s="7"/>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row>
    <row r="282" spans="4:95" s="11" customFormat="1" ht="30" customHeight="1" x14ac:dyDescent="0.3">
      <c r="D282" s="7"/>
      <c r="F282" s="7"/>
      <c r="G282" s="7"/>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row>
    <row r="283" spans="4:95" s="11" customFormat="1" ht="30" customHeight="1" x14ac:dyDescent="0.3">
      <c r="D283" s="7"/>
      <c r="F283" s="7"/>
      <c r="G283" s="7"/>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row>
    <row r="284" spans="4:95" s="11" customFormat="1" ht="30" customHeight="1" x14ac:dyDescent="0.3">
      <c r="D284" s="7"/>
      <c r="F284" s="7"/>
      <c r="G284" s="7"/>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row>
    <row r="285" spans="4:95" s="11" customFormat="1" ht="30" customHeight="1" x14ac:dyDescent="0.3">
      <c r="D285" s="7"/>
      <c r="F285" s="7"/>
      <c r="G285" s="7"/>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row>
    <row r="286" spans="4:95" s="11" customFormat="1" ht="30" customHeight="1" x14ac:dyDescent="0.3">
      <c r="D286" s="7"/>
      <c r="F286" s="7"/>
      <c r="G286" s="7"/>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row>
    <row r="287" spans="4:95" s="11" customFormat="1" ht="30" customHeight="1" x14ac:dyDescent="0.3">
      <c r="D287" s="7"/>
      <c r="F287" s="7"/>
      <c r="G287" s="7"/>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row>
    <row r="288" spans="4:95" s="11" customFormat="1" ht="30" customHeight="1" x14ac:dyDescent="0.3">
      <c r="D288" s="7"/>
      <c r="F288" s="7"/>
      <c r="G288" s="7"/>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row>
    <row r="289" spans="4:95" s="11" customFormat="1" ht="30" customHeight="1" x14ac:dyDescent="0.3">
      <c r="D289" s="7"/>
      <c r="F289" s="7"/>
      <c r="G289" s="7"/>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row>
    <row r="290" spans="4:95" s="11" customFormat="1" ht="30" customHeight="1" x14ac:dyDescent="0.3">
      <c r="D290" s="7"/>
      <c r="F290" s="7"/>
      <c r="G290" s="7"/>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row>
    <row r="291" spans="4:95" s="11" customFormat="1" ht="30" customHeight="1" x14ac:dyDescent="0.3">
      <c r="D291" s="7"/>
      <c r="F291" s="7"/>
      <c r="G291" s="7"/>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row>
    <row r="292" spans="4:95" s="11" customFormat="1" ht="30" customHeight="1" x14ac:dyDescent="0.3">
      <c r="D292" s="7"/>
      <c r="F292" s="7"/>
      <c r="G292" s="7"/>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row>
    <row r="293" spans="4:95" s="11" customFormat="1" ht="30" customHeight="1" x14ac:dyDescent="0.3">
      <c r="D293" s="7"/>
      <c r="F293" s="7"/>
      <c r="G293" s="7"/>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row>
    <row r="294" spans="4:95" s="11" customFormat="1" ht="30" customHeight="1" x14ac:dyDescent="0.3">
      <c r="D294" s="7"/>
      <c r="F294" s="7"/>
      <c r="G294" s="7"/>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row>
    <row r="295" spans="4:95" s="11" customFormat="1" ht="30" customHeight="1" x14ac:dyDescent="0.3">
      <c r="D295" s="7"/>
      <c r="F295" s="7"/>
      <c r="G295" s="7"/>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row>
    <row r="296" spans="4:95" s="11" customFormat="1" ht="30" customHeight="1" x14ac:dyDescent="0.3">
      <c r="D296" s="7"/>
      <c r="F296" s="7"/>
      <c r="G296" s="7"/>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row>
    <row r="297" spans="4:95" s="11" customFormat="1" ht="30" customHeight="1" x14ac:dyDescent="0.3">
      <c r="D297" s="7"/>
      <c r="F297" s="7"/>
      <c r="G297" s="7"/>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row>
    <row r="298" spans="4:95" s="11" customFormat="1" ht="30" customHeight="1" x14ac:dyDescent="0.3">
      <c r="D298" s="7"/>
      <c r="F298" s="7"/>
      <c r="G298" s="7"/>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row>
    <row r="299" spans="4:95" s="11" customFormat="1" ht="30" customHeight="1" x14ac:dyDescent="0.3">
      <c r="D299" s="7"/>
      <c r="F299" s="7"/>
      <c r="G299" s="7"/>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row>
    <row r="300" spans="4:95" s="11" customFormat="1" ht="30" customHeight="1" x14ac:dyDescent="0.3">
      <c r="D300" s="7"/>
      <c r="F300" s="7"/>
      <c r="G300" s="7"/>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row>
    <row r="301" spans="4:95" s="11" customFormat="1" ht="30" customHeight="1" x14ac:dyDescent="0.3">
      <c r="D301" s="7"/>
      <c r="F301" s="7"/>
      <c r="G301" s="7"/>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row>
    <row r="302" spans="4:95" s="11" customFormat="1" ht="30" customHeight="1" x14ac:dyDescent="0.3">
      <c r="D302" s="7"/>
      <c r="F302" s="7"/>
      <c r="G302" s="7"/>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row>
    <row r="303" spans="4:95" s="11" customFormat="1" ht="30" customHeight="1" x14ac:dyDescent="0.3">
      <c r="D303" s="7"/>
      <c r="F303" s="7"/>
      <c r="G303" s="7"/>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row>
    <row r="304" spans="4:95" s="11" customFormat="1" ht="30" customHeight="1" x14ac:dyDescent="0.3">
      <c r="D304" s="7"/>
      <c r="F304" s="7"/>
      <c r="G304" s="7"/>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row>
    <row r="305" spans="4:95" s="11" customFormat="1" ht="30" customHeight="1" x14ac:dyDescent="0.3">
      <c r="D305" s="7"/>
      <c r="F305" s="7"/>
      <c r="G305" s="7"/>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row>
    <row r="306" spans="4:95" s="11" customFormat="1" ht="30" customHeight="1" x14ac:dyDescent="0.3">
      <c r="D306" s="7"/>
      <c r="F306" s="7"/>
      <c r="G306" s="7"/>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row>
    <row r="307" spans="4:95" s="11" customFormat="1" ht="30" customHeight="1" x14ac:dyDescent="0.3">
      <c r="D307" s="7"/>
      <c r="F307" s="7"/>
      <c r="G307" s="7"/>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row>
    <row r="308" spans="4:95" s="11" customFormat="1" ht="30" customHeight="1" x14ac:dyDescent="0.3">
      <c r="D308" s="7"/>
      <c r="F308" s="7"/>
      <c r="G308" s="7"/>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row>
    <row r="309" spans="4:95" s="11" customFormat="1" ht="30" customHeight="1" x14ac:dyDescent="0.3">
      <c r="D309" s="7"/>
      <c r="F309" s="7"/>
      <c r="G309" s="7"/>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row>
    <row r="310" spans="4:95" s="11" customFormat="1" ht="30" customHeight="1" x14ac:dyDescent="0.3">
      <c r="D310" s="7"/>
      <c r="F310" s="7"/>
      <c r="G310" s="7"/>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row>
    <row r="311" spans="4:95" s="11" customFormat="1" ht="30" customHeight="1" x14ac:dyDescent="0.3">
      <c r="D311" s="7"/>
      <c r="F311" s="7"/>
      <c r="G311" s="7"/>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row>
    <row r="312" spans="4:95" s="11" customFormat="1" ht="30" customHeight="1" x14ac:dyDescent="0.3">
      <c r="D312" s="7"/>
      <c r="F312" s="7"/>
      <c r="G312" s="7"/>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row>
    <row r="313" spans="4:95" s="11" customFormat="1" ht="30" customHeight="1" x14ac:dyDescent="0.3">
      <c r="D313" s="7"/>
      <c r="F313" s="7"/>
      <c r="G313" s="7"/>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row>
    <row r="314" spans="4:95" s="11" customFormat="1" ht="30" customHeight="1" x14ac:dyDescent="0.3">
      <c r="D314" s="7"/>
      <c r="F314" s="7"/>
      <c r="G314" s="7"/>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row>
    <row r="315" spans="4:95" s="11" customFormat="1" ht="30" customHeight="1" x14ac:dyDescent="0.3">
      <c r="D315" s="7"/>
      <c r="F315" s="7"/>
      <c r="G315" s="7"/>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row>
    <row r="316" spans="4:95" s="11" customFormat="1" ht="30" customHeight="1" x14ac:dyDescent="0.3">
      <c r="D316" s="7"/>
      <c r="F316" s="7"/>
      <c r="G316" s="7"/>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row>
    <row r="317" spans="4:95" s="11" customFormat="1" ht="30" customHeight="1" x14ac:dyDescent="0.3">
      <c r="D317" s="7"/>
      <c r="F317" s="7"/>
      <c r="G317" s="7"/>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row>
    <row r="318" spans="4:95" s="11" customFormat="1" ht="30" customHeight="1" x14ac:dyDescent="0.3">
      <c r="D318" s="7"/>
      <c r="F318" s="7"/>
      <c r="G318" s="7"/>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row>
    <row r="319" spans="4:95" s="11" customFormat="1" ht="30" customHeight="1" x14ac:dyDescent="0.3">
      <c r="D319" s="7"/>
      <c r="F319" s="7"/>
      <c r="G319" s="7"/>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row>
    <row r="320" spans="4:95" s="11" customFormat="1" ht="30" customHeight="1" x14ac:dyDescent="0.3">
      <c r="D320" s="7"/>
      <c r="F320" s="7"/>
      <c r="G320" s="7"/>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row>
    <row r="321" spans="4:95" s="11" customFormat="1" ht="30" customHeight="1" x14ac:dyDescent="0.3">
      <c r="D321" s="7"/>
      <c r="F321" s="7"/>
      <c r="G321" s="7"/>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row>
    <row r="322" spans="4:95" s="11" customFormat="1" ht="30" customHeight="1" x14ac:dyDescent="0.3">
      <c r="D322" s="7"/>
      <c r="F322" s="7"/>
      <c r="G322" s="7"/>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row>
    <row r="323" spans="4:95" s="11" customFormat="1" ht="30" customHeight="1" x14ac:dyDescent="0.3">
      <c r="D323" s="7"/>
      <c r="F323" s="7"/>
      <c r="G323" s="7"/>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row>
    <row r="324" spans="4:95" s="11" customFormat="1" ht="30" customHeight="1" x14ac:dyDescent="0.3">
      <c r="D324" s="7"/>
      <c r="F324" s="7"/>
      <c r="G324" s="7"/>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row>
    <row r="325" spans="4:95" s="11" customFormat="1" ht="30" customHeight="1" x14ac:dyDescent="0.3">
      <c r="D325" s="7"/>
      <c r="F325" s="7"/>
      <c r="G325" s="7"/>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row>
    <row r="326" spans="4:95" s="11" customFormat="1" ht="30" customHeight="1" x14ac:dyDescent="0.3">
      <c r="D326" s="7"/>
      <c r="F326" s="7"/>
      <c r="G326" s="7"/>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row>
    <row r="327" spans="4:95" s="11" customFormat="1" ht="30" customHeight="1" x14ac:dyDescent="0.3">
      <c r="D327" s="7"/>
      <c r="F327" s="7"/>
      <c r="G327" s="7"/>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row>
    <row r="328" spans="4:95" s="11" customFormat="1" ht="30" customHeight="1" x14ac:dyDescent="0.3">
      <c r="D328" s="7"/>
      <c r="F328" s="7"/>
      <c r="G328" s="7"/>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row>
    <row r="329" spans="4:95" s="11" customFormat="1" ht="30" customHeight="1" x14ac:dyDescent="0.3">
      <c r="D329" s="7"/>
      <c r="F329" s="7"/>
      <c r="G329" s="7"/>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row>
    <row r="330" spans="4:95" s="11" customFormat="1" ht="30" customHeight="1" x14ac:dyDescent="0.3">
      <c r="D330" s="7"/>
      <c r="F330" s="7"/>
      <c r="G330" s="7"/>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row>
    <row r="331" spans="4:95" s="11" customFormat="1" ht="30" customHeight="1" x14ac:dyDescent="0.3">
      <c r="D331" s="7"/>
      <c r="F331" s="7"/>
      <c r="G331" s="7"/>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row>
    <row r="332" spans="4:95" s="11" customFormat="1" ht="30" customHeight="1" x14ac:dyDescent="0.3">
      <c r="D332" s="7"/>
      <c r="F332" s="7"/>
      <c r="G332" s="7"/>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row>
    <row r="333" spans="4:95" s="11" customFormat="1" ht="30" customHeight="1" x14ac:dyDescent="0.3">
      <c r="D333" s="7"/>
      <c r="F333" s="7"/>
      <c r="G333" s="7"/>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row>
    <row r="334" spans="4:95" s="11" customFormat="1" ht="30" customHeight="1" x14ac:dyDescent="0.3">
      <c r="D334" s="7"/>
      <c r="F334" s="7"/>
      <c r="G334" s="7"/>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row>
    <row r="335" spans="4:95" s="11" customFormat="1" ht="30" customHeight="1" x14ac:dyDescent="0.3">
      <c r="D335" s="7"/>
      <c r="F335" s="7"/>
      <c r="G335" s="7"/>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row>
    <row r="336" spans="4:95" s="11" customFormat="1" ht="30" customHeight="1" x14ac:dyDescent="0.3">
      <c r="D336" s="7"/>
      <c r="F336" s="7"/>
      <c r="G336" s="7"/>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row>
    <row r="337" spans="4:95" s="11" customFormat="1" ht="30" customHeight="1" x14ac:dyDescent="0.3">
      <c r="D337" s="7"/>
      <c r="F337" s="7"/>
      <c r="G337" s="7"/>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row>
    <row r="338" spans="4:95" s="11" customFormat="1" ht="30" customHeight="1" x14ac:dyDescent="0.3">
      <c r="D338" s="7"/>
      <c r="F338" s="7"/>
      <c r="G338" s="7"/>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row>
    <row r="339" spans="4:95" s="11" customFormat="1" ht="30" customHeight="1" x14ac:dyDescent="0.3">
      <c r="D339" s="7"/>
      <c r="F339" s="7"/>
      <c r="G339" s="7"/>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row>
    <row r="340" spans="4:95" s="11" customFormat="1" ht="30" customHeight="1" x14ac:dyDescent="0.3">
      <c r="D340" s="7"/>
      <c r="F340" s="7"/>
      <c r="G340" s="7"/>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row>
    <row r="341" spans="4:95" s="11" customFormat="1" ht="30" customHeight="1" x14ac:dyDescent="0.3">
      <c r="D341" s="7"/>
      <c r="F341" s="7"/>
      <c r="G341" s="7"/>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row>
    <row r="342" spans="4:95" s="11" customFormat="1" ht="30" customHeight="1" x14ac:dyDescent="0.3">
      <c r="D342" s="7"/>
      <c r="F342" s="7"/>
      <c r="G342" s="7"/>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row>
    <row r="343" spans="4:95" s="11" customFormat="1" ht="30" customHeight="1" x14ac:dyDescent="0.3">
      <c r="D343" s="7"/>
      <c r="F343" s="7"/>
      <c r="G343" s="7"/>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row>
    <row r="344" spans="4:95" s="11" customFormat="1" ht="30" customHeight="1" x14ac:dyDescent="0.3">
      <c r="D344" s="7"/>
      <c r="F344" s="7"/>
      <c r="G344" s="7"/>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row>
    <row r="345" spans="4:95" s="11" customFormat="1" ht="30" customHeight="1" x14ac:dyDescent="0.3">
      <c r="D345" s="7"/>
      <c r="F345" s="7"/>
      <c r="G345" s="7"/>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row>
    <row r="346" spans="4:95" s="11" customFormat="1" ht="30" customHeight="1" x14ac:dyDescent="0.3">
      <c r="D346" s="7"/>
      <c r="F346" s="7"/>
      <c r="G346" s="7"/>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row>
    <row r="347" spans="4:95" s="11" customFormat="1" ht="30" customHeight="1" x14ac:dyDescent="0.3">
      <c r="D347" s="7"/>
      <c r="F347" s="7"/>
      <c r="G347" s="7"/>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row>
    <row r="348" spans="4:95" s="11" customFormat="1" ht="30" customHeight="1" x14ac:dyDescent="0.3">
      <c r="D348" s="7"/>
      <c r="F348" s="7"/>
      <c r="G348" s="7"/>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row>
    <row r="349" spans="4:95" s="11" customFormat="1" ht="30" customHeight="1" x14ac:dyDescent="0.3">
      <c r="D349" s="7"/>
      <c r="F349" s="7"/>
      <c r="G349" s="7"/>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row>
    <row r="350" spans="4:95" s="11" customFormat="1" ht="30" customHeight="1" x14ac:dyDescent="0.3">
      <c r="D350" s="7"/>
      <c r="F350" s="7"/>
      <c r="G350" s="7"/>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row>
    <row r="351" spans="4:95" s="11" customFormat="1" ht="30" customHeight="1" x14ac:dyDescent="0.3">
      <c r="D351" s="7"/>
      <c r="F351" s="7"/>
      <c r="G351" s="7"/>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row>
    <row r="352" spans="4:95" s="11" customFormat="1" ht="30" customHeight="1" x14ac:dyDescent="0.3">
      <c r="D352" s="7"/>
      <c r="F352" s="7"/>
      <c r="G352" s="7"/>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row>
    <row r="353" spans="4:95" s="11" customFormat="1" ht="30" customHeight="1" x14ac:dyDescent="0.3">
      <c r="D353" s="7"/>
      <c r="F353" s="7"/>
      <c r="G353" s="7"/>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row>
    <row r="354" spans="4:95" s="11" customFormat="1" ht="30" customHeight="1" x14ac:dyDescent="0.3">
      <c r="D354" s="7"/>
      <c r="F354" s="7"/>
      <c r="G354" s="7"/>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row>
    <row r="355" spans="4:95" s="11" customFormat="1" ht="30" customHeight="1" x14ac:dyDescent="0.3">
      <c r="D355" s="7"/>
      <c r="F355" s="7"/>
      <c r="G355" s="7"/>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row>
    <row r="356" spans="4:95" s="11" customFormat="1" ht="30" customHeight="1" x14ac:dyDescent="0.3">
      <c r="D356" s="7"/>
      <c r="F356" s="7"/>
      <c r="G356" s="7"/>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row>
    <row r="357" spans="4:95" s="11" customFormat="1" ht="30" customHeight="1" x14ac:dyDescent="0.3">
      <c r="D357" s="7"/>
      <c r="F357" s="7"/>
      <c r="G357" s="7"/>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row>
    <row r="358" spans="4:95" s="11" customFormat="1" ht="30" customHeight="1" x14ac:dyDescent="0.3">
      <c r="D358" s="7"/>
      <c r="F358" s="7"/>
      <c r="G358" s="7"/>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row>
    <row r="359" spans="4:95" s="11" customFormat="1" ht="30" customHeight="1" x14ac:dyDescent="0.3">
      <c r="D359" s="7"/>
      <c r="F359" s="7"/>
      <c r="G359" s="7"/>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row>
    <row r="360" spans="4:95" s="11" customFormat="1" ht="30" customHeight="1" x14ac:dyDescent="0.3">
      <c r="D360" s="7"/>
      <c r="F360" s="7"/>
      <c r="G360" s="7"/>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row>
    <row r="361" spans="4:95" s="11" customFormat="1" ht="30" customHeight="1" x14ac:dyDescent="0.3">
      <c r="D361" s="7"/>
      <c r="F361" s="7"/>
      <c r="G361" s="7"/>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row>
    <row r="362" spans="4:95" s="11" customFormat="1" ht="30" customHeight="1" x14ac:dyDescent="0.3">
      <c r="D362" s="7"/>
      <c r="F362" s="7"/>
      <c r="G362" s="7"/>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row>
    <row r="363" spans="4:95" s="11" customFormat="1" ht="30" customHeight="1" x14ac:dyDescent="0.3">
      <c r="D363" s="7"/>
      <c r="F363" s="7"/>
      <c r="G363" s="7"/>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row>
    <row r="364" spans="4:95" s="11" customFormat="1" ht="30" customHeight="1" x14ac:dyDescent="0.3">
      <c r="D364" s="7"/>
      <c r="F364" s="7"/>
      <c r="G364" s="7"/>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row>
    <row r="365" spans="4:95" s="11" customFormat="1" ht="30" customHeight="1" x14ac:dyDescent="0.3">
      <c r="D365" s="7"/>
      <c r="F365" s="7"/>
      <c r="G365" s="7"/>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row>
    <row r="366" spans="4:95" s="11" customFormat="1" ht="30" customHeight="1" x14ac:dyDescent="0.3">
      <c r="D366" s="7"/>
      <c r="F366" s="7"/>
      <c r="G366" s="7"/>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row>
    <row r="367" spans="4:95" s="11" customFormat="1" ht="30" customHeight="1" x14ac:dyDescent="0.3">
      <c r="D367" s="7"/>
      <c r="F367" s="7"/>
      <c r="G367" s="7"/>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row>
    <row r="368" spans="4:95" s="11" customFormat="1" ht="30" customHeight="1" x14ac:dyDescent="0.3">
      <c r="D368" s="7"/>
      <c r="F368" s="7"/>
      <c r="G368" s="7"/>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row>
    <row r="369" spans="4:95" s="11" customFormat="1" ht="30" customHeight="1" x14ac:dyDescent="0.3">
      <c r="D369" s="7"/>
      <c r="F369" s="7"/>
      <c r="G369" s="7"/>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row>
    <row r="370" spans="4:95" s="11" customFormat="1" ht="30" customHeight="1" x14ac:dyDescent="0.3">
      <c r="D370" s="7"/>
      <c r="F370" s="7"/>
      <c r="G370" s="7"/>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row>
    <row r="371" spans="4:95" s="11" customFormat="1" ht="30" customHeight="1" x14ac:dyDescent="0.3">
      <c r="D371" s="7"/>
      <c r="F371" s="7"/>
      <c r="G371" s="7"/>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row>
    <row r="372" spans="4:95" s="11" customFormat="1" ht="30" customHeight="1" x14ac:dyDescent="0.3">
      <c r="D372" s="7"/>
      <c r="F372" s="7"/>
      <c r="G372" s="7"/>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row>
    <row r="373" spans="4:95" s="11" customFormat="1" ht="30" customHeight="1" x14ac:dyDescent="0.3">
      <c r="D373" s="7"/>
      <c r="F373" s="7"/>
      <c r="G373" s="7"/>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row>
    <row r="374" spans="4:95" s="11" customFormat="1" ht="30" customHeight="1" x14ac:dyDescent="0.3">
      <c r="D374" s="7"/>
      <c r="F374" s="7"/>
      <c r="G374" s="7"/>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row>
    <row r="375" spans="4:95" s="11" customFormat="1" ht="30" customHeight="1" x14ac:dyDescent="0.3">
      <c r="D375" s="7"/>
      <c r="F375" s="7"/>
      <c r="G375" s="7"/>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row>
    <row r="376" spans="4:95" s="11" customFormat="1" ht="30" customHeight="1" x14ac:dyDescent="0.3">
      <c r="D376" s="7"/>
      <c r="F376" s="7"/>
      <c r="G376" s="7"/>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row>
    <row r="377" spans="4:95" s="11" customFormat="1" ht="30" customHeight="1" x14ac:dyDescent="0.3">
      <c r="D377" s="7"/>
      <c r="F377" s="7"/>
      <c r="G377" s="7"/>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row>
    <row r="378" spans="4:95" s="11" customFormat="1" ht="30" customHeight="1" x14ac:dyDescent="0.3">
      <c r="D378" s="7"/>
      <c r="F378" s="7"/>
      <c r="G378" s="7"/>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row>
    <row r="379" spans="4:95" s="11" customFormat="1" ht="30" customHeight="1" x14ac:dyDescent="0.3">
      <c r="D379" s="7"/>
      <c r="F379" s="7"/>
      <c r="G379" s="7"/>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row>
    <row r="380" spans="4:95" s="11" customFormat="1" ht="30" customHeight="1" x14ac:dyDescent="0.3">
      <c r="D380" s="7"/>
      <c r="F380" s="7"/>
      <c r="G380" s="7"/>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row>
    <row r="381" spans="4:95" s="11" customFormat="1" ht="30" customHeight="1" x14ac:dyDescent="0.3">
      <c r="D381" s="7"/>
      <c r="F381" s="7"/>
      <c r="G381" s="7"/>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row>
    <row r="382" spans="4:95" s="11" customFormat="1" ht="30" customHeight="1" x14ac:dyDescent="0.3">
      <c r="D382" s="7"/>
      <c r="F382" s="7"/>
      <c r="G382" s="7"/>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row>
    <row r="383" spans="4:95" s="11" customFormat="1" ht="30" customHeight="1" x14ac:dyDescent="0.3">
      <c r="D383" s="7"/>
      <c r="F383" s="7"/>
      <c r="G383" s="7"/>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row>
    <row r="384" spans="4:95" s="11" customFormat="1" ht="30" customHeight="1" x14ac:dyDescent="0.3">
      <c r="D384" s="7"/>
      <c r="F384" s="7"/>
      <c r="G384" s="7"/>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row>
    <row r="385" spans="4:95" s="11" customFormat="1" ht="30" customHeight="1" x14ac:dyDescent="0.3">
      <c r="D385" s="7"/>
      <c r="F385" s="7"/>
      <c r="G385" s="7"/>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row>
    <row r="386" spans="4:95" s="11" customFormat="1" ht="30" customHeight="1" x14ac:dyDescent="0.3">
      <c r="D386" s="7"/>
      <c r="F386" s="7"/>
      <c r="G386" s="7"/>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row>
    <row r="387" spans="4:95" s="11" customFormat="1" ht="30" customHeight="1" x14ac:dyDescent="0.3">
      <c r="D387" s="7"/>
      <c r="F387" s="7"/>
      <c r="G387" s="7"/>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row>
  </sheetData>
  <mergeCells count="12">
    <mergeCell ref="E13:G13"/>
    <mergeCell ref="E14:G14"/>
    <mergeCell ref="E15:G15"/>
    <mergeCell ref="E24:G24"/>
    <mergeCell ref="E25:G25"/>
    <mergeCell ref="E26:G26"/>
    <mergeCell ref="E16:G16"/>
    <mergeCell ref="E17:G17"/>
    <mergeCell ref="E18:G18"/>
    <mergeCell ref="E21:G21"/>
    <mergeCell ref="E22:G22"/>
    <mergeCell ref="E23:G23"/>
  </mergeCells>
  <conditionalFormatting sqref="I6:I10">
    <cfRule type="cellIs" dxfId="45" priority="1" operator="lessThan">
      <formula>0</formula>
    </cfRule>
    <cfRule type="cellIs" dxfId="44" priority="2" operator="greaterThan">
      <formula>0</formula>
    </cfRule>
  </conditionalFormatting>
  <pageMargins left="0.7" right="0.7" top="0.75" bottom="0.75" header="0.3" footer="0.3"/>
  <pageSetup paperSize="9" orientation="portrait" r:id="rId1"/>
  <headerFooter>
    <oddFooter>&amp;C_x000D_&amp;1#&amp;"Calibri"&amp;9&amp;KFFFF00 Wiwynn Confidential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C361"/>
  <sheetViews>
    <sheetView showGridLines="0" zoomScale="90" zoomScaleNormal="90" zoomScalePageLayoutView="80" workbookViewId="0">
      <pane ySplit="7" topLeftCell="A14" activePane="bottomLeft" state="frozen"/>
      <selection activeCell="D24" sqref="D24"/>
      <selection pane="bottomLeft" activeCell="J21" sqref="J21"/>
    </sheetView>
  </sheetViews>
  <sheetFormatPr defaultColWidth="11" defaultRowHeight="14.4" x14ac:dyDescent="0.3"/>
  <cols>
    <col min="1" max="1" width="2.09765625" style="47" customWidth="1"/>
    <col min="2" max="2" width="1.3984375" style="7" customWidth="1"/>
    <col min="3" max="3" width="34.69921875" style="11" customWidth="1"/>
    <col min="4" max="4" width="22.69921875" style="7" customWidth="1"/>
    <col min="5" max="5" width="27.8984375" style="11" customWidth="1"/>
    <col min="6" max="7" width="27.8984375" style="7" customWidth="1"/>
    <col min="8" max="8" width="16.69921875" style="7" customWidth="1"/>
    <col min="9" max="9" width="10.59765625" style="7" customWidth="1"/>
    <col min="10" max="10" width="10.69921875" style="7" customWidth="1"/>
    <col min="11" max="19" width="10.69921875" style="16" customWidth="1"/>
    <col min="20" max="107" width="11" style="16"/>
    <col min="108" max="16384" width="11" style="7"/>
  </cols>
  <sheetData>
    <row r="1" spans="1:107" s="2" customFormat="1" ht="39" customHeight="1" x14ac:dyDescent="0.3">
      <c r="A1" s="45"/>
      <c r="C1" s="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c r="BS1" s="68"/>
      <c r="BT1" s="68"/>
      <c r="BU1" s="68"/>
      <c r="BV1" s="68"/>
      <c r="BW1" s="68"/>
      <c r="BX1" s="68"/>
      <c r="BY1" s="68"/>
      <c r="BZ1" s="68"/>
      <c r="CA1" s="68"/>
      <c r="CB1" s="68"/>
      <c r="CC1" s="68"/>
      <c r="CD1" s="68"/>
      <c r="CE1" s="68"/>
      <c r="CF1" s="68"/>
      <c r="CG1" s="68"/>
      <c r="CH1" s="68"/>
      <c r="CI1" s="68"/>
      <c r="CJ1" s="68"/>
      <c r="CK1" s="68"/>
      <c r="CL1" s="68"/>
      <c r="CM1" s="68"/>
      <c r="CN1" s="68"/>
      <c r="CO1" s="68"/>
      <c r="CP1" s="68"/>
      <c r="CQ1" s="68"/>
      <c r="CR1" s="68"/>
      <c r="CS1" s="68"/>
      <c r="CT1" s="68"/>
      <c r="CU1" s="68"/>
      <c r="CV1" s="68"/>
      <c r="CW1" s="68"/>
      <c r="CX1" s="68"/>
      <c r="CY1" s="68"/>
      <c r="CZ1" s="68"/>
      <c r="DA1" s="68"/>
      <c r="DB1" s="68"/>
      <c r="DC1" s="68"/>
    </row>
    <row r="2" spans="1:107" s="5" customFormat="1" ht="30" customHeight="1" x14ac:dyDescent="0.3">
      <c r="A2" s="46"/>
      <c r="C2" s="9"/>
      <c r="D2" s="4"/>
      <c r="E2" s="4"/>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row>
    <row r="3" spans="1:107" ht="15" customHeight="1" thickBot="1" x14ac:dyDescent="0.35">
      <c r="C3" s="10"/>
      <c r="D3" s="6"/>
      <c r="E3" s="6"/>
    </row>
    <row r="4" spans="1:107" ht="30" customHeight="1" thickTop="1" thickBot="1" x14ac:dyDescent="0.35">
      <c r="C4" s="102" t="s">
        <v>654</v>
      </c>
      <c r="D4" s="81" t="s">
        <v>101</v>
      </c>
      <c r="E4" s="6"/>
    </row>
    <row r="5" spans="1:107" ht="30" customHeight="1" thickTop="1" thickBot="1" x14ac:dyDescent="0.35">
      <c r="C5" s="102" t="s">
        <v>92</v>
      </c>
      <c r="D5" s="84" t="s">
        <v>660</v>
      </c>
      <c r="E5" s="6"/>
    </row>
    <row r="6" spans="1:107" ht="6.75" customHeight="1" thickTop="1" thickBot="1" x14ac:dyDescent="0.35">
      <c r="C6" s="10"/>
      <c r="D6" s="6"/>
      <c r="E6" s="6"/>
    </row>
    <row r="7" spans="1:107" ht="42.75" customHeight="1" thickTop="1" thickBot="1" x14ac:dyDescent="0.35">
      <c r="C7" s="1" t="s">
        <v>78</v>
      </c>
      <c r="D7" s="1" t="s">
        <v>79</v>
      </c>
      <c r="E7" s="267" t="s">
        <v>483</v>
      </c>
      <c r="F7" s="267"/>
      <c r="G7" s="268"/>
      <c r="H7" s="21" t="s">
        <v>332</v>
      </c>
      <c r="I7" s="21" t="s">
        <v>211</v>
      </c>
      <c r="M7" s="72" t="str">
        <f>"Ranking "&amp;P8</f>
        <v>Ranking Estrategia</v>
      </c>
      <c r="N7" s="72" t="s">
        <v>87</v>
      </c>
      <c r="O7" s="72" t="s">
        <v>88</v>
      </c>
      <c r="P7" s="73" t="s">
        <v>0</v>
      </c>
      <c r="Q7" s="73" t="s">
        <v>1</v>
      </c>
      <c r="R7" s="72" t="s">
        <v>2</v>
      </c>
      <c r="S7" s="72" t="s">
        <v>80</v>
      </c>
      <c r="T7" s="72" t="s">
        <v>85</v>
      </c>
      <c r="U7" s="72"/>
      <c r="V7" s="72" t="str">
        <f>"Ranking "&amp;Y8</f>
        <v>Ranking Finanzas</v>
      </c>
      <c r="W7" s="72" t="s">
        <v>87</v>
      </c>
      <c r="X7" s="72" t="s">
        <v>88</v>
      </c>
      <c r="Y7" s="73" t="s">
        <v>0</v>
      </c>
      <c r="Z7" s="73" t="s">
        <v>1</v>
      </c>
      <c r="AA7" s="72" t="s">
        <v>2</v>
      </c>
      <c r="AB7" s="72" t="s">
        <v>80</v>
      </c>
      <c r="AC7" s="72" t="s">
        <v>85</v>
      </c>
      <c r="AE7" s="72" t="str">
        <f>"Ranking "&amp;AH8</f>
        <v>Ranking Mercadeo</v>
      </c>
      <c r="AF7" s="72" t="s">
        <v>87</v>
      </c>
      <c r="AG7" s="72" t="s">
        <v>88</v>
      </c>
      <c r="AH7" s="73" t="s">
        <v>0</v>
      </c>
      <c r="AI7" s="73" t="s">
        <v>1</v>
      </c>
      <c r="AJ7" s="72" t="s">
        <v>2</v>
      </c>
      <c r="AK7" s="72" t="s">
        <v>80</v>
      </c>
      <c r="AL7" s="72" t="s">
        <v>85</v>
      </c>
      <c r="AN7" s="72" t="str">
        <f>"Ranking "&amp;AQ8</f>
        <v>Ranking Operaciones</v>
      </c>
      <c r="AO7" s="72" t="s">
        <v>87</v>
      </c>
      <c r="AP7" s="72" t="s">
        <v>88</v>
      </c>
      <c r="AQ7" s="73" t="s">
        <v>0</v>
      </c>
      <c r="AR7" s="73" t="s">
        <v>1</v>
      </c>
      <c r="AS7" s="72" t="s">
        <v>2</v>
      </c>
      <c r="AT7" s="72" t="s">
        <v>80</v>
      </c>
      <c r="AU7" s="72" t="s">
        <v>85</v>
      </c>
      <c r="AW7" s="72" t="str">
        <f>"Ranking "&amp;AZ8</f>
        <v>Ranking Gestión de Personas (GP)</v>
      </c>
      <c r="AX7" s="72" t="s">
        <v>87</v>
      </c>
      <c r="AY7" s="72" t="s">
        <v>88</v>
      </c>
      <c r="AZ7" s="73" t="s">
        <v>0</v>
      </c>
      <c r="BA7" s="73" t="s">
        <v>1</v>
      </c>
      <c r="BB7" s="72" t="s">
        <v>2</v>
      </c>
      <c r="BC7" s="72" t="s">
        <v>80</v>
      </c>
      <c r="BD7" s="72" t="s">
        <v>85</v>
      </c>
    </row>
    <row r="8" spans="1:107" ht="53.25" customHeight="1" thickTop="1" x14ac:dyDescent="0.3">
      <c r="A8" s="83"/>
      <c r="C8" s="36" t="str">
        <f>IF($D$5="Crescente",IF($D$4=$P$8,O23,IF($D$4=$Y$8,X23,IF($D$4=$AH$8,AG23,IF($D$4=$AQ$8,AP19,AY19)))),IF($D$4=$P$8,O8,IF($D$4=$Y$8,X8,IF($D$4=$AH$8,AG8,IF($D$4=$AQ$8,AP8,AY8)))))</f>
        <v>¿Cómo es hecha la comunicación interna dentro de la empresa?</v>
      </c>
      <c r="D8" s="37" t="str">
        <f>IF($D$5="Crescente",IF($D$4=$P$8,P23&amp;" - "&amp;Q23,IF($D$4=$Y$8,Y23&amp;" - "&amp;Z23,IF($D$4=$AH$8,AH23&amp;" - "&amp;AI23,IF($D$4=$AQ$8,AQ19&amp;" - "&amp;AR19,AZ19&amp;" - "&amp;BA19)))),IF($D$4=$P$8,P8&amp;" - "&amp;Q8,IF($D$4=$Y$8,Y8&amp;" - "&amp;Z8,IF($D$4=$AH$8,AH8&amp;" - "&amp;AI8,IF($D$4=$AQ$8,AQ8&amp;" - "&amp;AR8,AZ8&amp;" - "&amp;BA8)))))</f>
        <v>Gestión de Personas (GP) - Retención de talento</v>
      </c>
      <c r="E8" s="262" t="str">
        <f>IF($D$5="Crescente",IF($D$4=$P$8,R23,IF($D$4=$Y$8,AA23,IF($D$4=$AH$8,AJ23,IF($D$4=$AQ$8,AS19,BB19)))),IF($D$4=$P$8,R8,IF($D$4=$Y$8,AA8,IF($D$4=$AH$8,AJ8,IF($D$4=$AQ$8,AS8,BB8)))))</f>
        <v>Realice constantes reuniones para promover el intercambio de informaciones. Muchos gerentes cambian las reglas y se olvidan de comunicar sobre esos cambios a sus empleados. Este tipo de error aumenta las posibilidades de que los cambios realizados no traigan resultados esperados.</v>
      </c>
      <c r="F8" s="269"/>
      <c r="G8" s="269"/>
      <c r="H8" s="37" t="str">
        <f>IF($D$5="Crescente",IF($D$4=$P$8,S23,IF($D$4=$Y$8,AB23,IF($D$4=$AH$8,AK23,IF($D$4=$AQ$8,AT19,BC19)))),IF($D$4=$P$8,S8,IF($D$4=$Y$8,AB8,IF($D$4=$AH$8,AK8,IF($D$4=$AQ$8,AT8,BC8)))))</f>
        <v>Importante</v>
      </c>
      <c r="I8" s="49">
        <f>IF($D$5="Crescente",IF($D$4=$P$8,T23,IF($D$4=$Y$8,AC23,IF($D$4=$AH$8,AL23,IF($D$4=$AQ$8,AU19,BD19)))),IF($D$4=$P$8,T8,IF($D$4=$Y$8,AC8,IF($D$4=$AH$8,AL8,IF($D$4=$AQ$8,AU8,BD8)))))</f>
        <v>0.25</v>
      </c>
      <c r="J8" s="82"/>
      <c r="M8" s="16">
        <v>1</v>
      </c>
      <c r="N8" s="16">
        <f>LARGE(Per_res!$P$5:$P$20,Ran_es!M8)</f>
        <v>4.0316000000000001</v>
      </c>
      <c r="O8" s="16" t="str">
        <f>VLOOKUP($N8,Per_res!$P$5:$W$20,3,FALSE)</f>
        <v>¿Hay barreras de entrada en el segmento de negocio?</v>
      </c>
      <c r="P8" s="16" t="str">
        <f>VLOOKUP($N8,Per_res!$P$5:$W$20,4,FALSE)</f>
        <v>Estrategia</v>
      </c>
      <c r="Q8" s="16" t="str">
        <f>VLOOKUP($N8,Per_res!$P$5:$W$20,5,FALSE)</f>
        <v>Análisis Ambiental</v>
      </c>
      <c r="R8" s="16" t="str">
        <f>VLOOKUP($N8,Per_res!$P$5:$W$20,6,FALSE)</f>
        <v>¡Felicitaciones! ¡Usted ya tiene el nivel máximo en esa cuestión!</v>
      </c>
      <c r="S8" s="16" t="str">
        <f>VLOOKUP($N8,Per_res!$P$5:$W$20,7,FALSE)</f>
        <v>Importante</v>
      </c>
      <c r="T8" s="76">
        <f>VLOOKUP($N8,Per_res!$P$5:$W$20,8,FALSE)</f>
        <v>1</v>
      </c>
      <c r="V8" s="16">
        <v>1</v>
      </c>
      <c r="W8" s="16">
        <f>LARGE(Per_res!$P$21:$P$36,Ran_es!V8)</f>
        <v>3.32E-2</v>
      </c>
      <c r="X8" s="16" t="str">
        <f>VLOOKUP($W8,Per_res!$P$21:$W$36,3,FALSE)</f>
        <v>¿La empresa calcula los indicadores de desempeño?</v>
      </c>
      <c r="Y8" s="16" t="str">
        <f>VLOOKUP($W8,Per_res!$P$21:$W$36,4,FALSE)</f>
        <v>Finanzas</v>
      </c>
      <c r="Z8" s="16" t="str">
        <f>VLOOKUP($W8,Per_res!$P$21:$W$36,5,FALSE)</f>
        <v>Indicadores Financieros</v>
      </c>
      <c r="AA8" s="16" t="e">
        <f>VLOOKUP($W8,Per_res!$P$21:$W$36,6,FALSE)</f>
        <v>#N/A</v>
      </c>
      <c r="AB8" s="16" t="str">
        <f>VLOOKUP($W8,Per_res!$P$21:$W$36,7,FALSE)</f>
        <v>Importante</v>
      </c>
      <c r="AC8" s="76">
        <f>VLOOKUP($W8,Per_res!$P$21:$W$36,8,FALSE)</f>
        <v>0</v>
      </c>
      <c r="AE8" s="16">
        <v>1</v>
      </c>
      <c r="AF8" s="16">
        <f>LARGE(Per_res!$P$37:$P$52,AE8)</f>
        <v>4.4499999999999998E-2</v>
      </c>
      <c r="AG8" s="16" t="str">
        <f>VLOOKUP($AF8,Per_res!$P$37:$W$52,3,FALSE)</f>
        <v>¿La empresa sabe cuáles son los perfiles de sus  clientes?</v>
      </c>
      <c r="AH8" s="16" t="str">
        <f>VLOOKUP($AF8,Per_res!$P$37:$W$52,4,FALSE)</f>
        <v>Mercadeo</v>
      </c>
      <c r="AI8" s="16" t="str">
        <f>VLOOKUP($AF8,Per_res!$P$37:$W$52,5,FALSE)</f>
        <v>Relación con los Clientes</v>
      </c>
      <c r="AJ8" s="16" t="e">
        <f>VLOOKUP($AF8,Per_res!$P$37:$W$52,6,FALSE)</f>
        <v>#N/A</v>
      </c>
      <c r="AK8" s="16" t="str">
        <f>VLOOKUP($AF8,Per_res!$P$37:$W$52,7,FALSE)</f>
        <v>Muy importante</v>
      </c>
      <c r="AL8" s="76">
        <f>VLOOKUP($AF8,Per_res!$P$37:$W$52,8,FALSE)</f>
        <v>0</v>
      </c>
      <c r="AN8" s="16">
        <v>1</v>
      </c>
      <c r="AO8" s="16">
        <f>LARGE(Per_res!$P$53:$P$64,Ran_es!AN8)</f>
        <v>4.5700000000000005E-2</v>
      </c>
      <c r="AP8" s="16" t="str">
        <f>VLOOKUP($AO8,Per_res!$P$53:$W$64,3,FALSE)</f>
        <v>¿La empresa posee políticas para la selección y relación de sus proveedores?</v>
      </c>
      <c r="AQ8" s="16" t="str">
        <f>VLOOKUP($AO8,Per_res!$P$53:$W$64,4,FALSE)</f>
        <v>Operaciones</v>
      </c>
      <c r="AR8" s="16" t="str">
        <f>VLOOKUP($AO8,Per_res!$P$53:$W$64,5,FALSE)</f>
        <v>Logística</v>
      </c>
      <c r="AS8" s="16" t="e">
        <f>VLOOKUP($AO8,Per_res!$P$53:$W$64,6,FALSE)</f>
        <v>#N/A</v>
      </c>
      <c r="AT8" s="16" t="str">
        <f>VLOOKUP($AO8,Per_res!$P$53:$W$64,7,FALSE)</f>
        <v>Muy importante</v>
      </c>
      <c r="AU8" s="76">
        <f>VLOOKUP($AO8,Per_res!$P$53:$W$64,8,FALSE)</f>
        <v>0</v>
      </c>
      <c r="AW8" s="16">
        <v>1</v>
      </c>
      <c r="AX8" s="16">
        <f>LARGE(Per_res!$P$65:$P$76,Ran_es!AW8)</f>
        <v>4.0366</v>
      </c>
      <c r="AY8" s="16" t="str">
        <f>VLOOKUP($AX8,Per_res!$P$65:$W$76,3,FALSE)</f>
        <v>¿Cómo es elaborado el plan de desarrollo de los empleados?</v>
      </c>
      <c r="AZ8" s="16" t="str">
        <f>VLOOKUP($AX8,Per_res!$P$65:$W$76,4,FALSE)</f>
        <v>Gestión de Personas (GP)</v>
      </c>
      <c r="BA8" s="16" t="str">
        <f>VLOOKUP($AX8,Per_res!$P$65:$W$76,5,FALSE)</f>
        <v>Entrenamiento y desarrollo</v>
      </c>
      <c r="BB8" s="16" t="str">
        <f>VLOOKUP($AX8,Per_res!$P$65:$W$76,6,FALSE)</f>
        <v>¡Felicitaciones! ¡Usted ya tiene el nivel máximo en esa cuestión!</v>
      </c>
      <c r="BC8" s="16" t="str">
        <f>VLOOKUP($AX8,Per_res!$P$65:$W$76,7,FALSE)</f>
        <v>Importante</v>
      </c>
      <c r="BD8" s="76">
        <f>VLOOKUP($AX8,Per_res!$P$65:$W$76,8,FALSE)</f>
        <v>1</v>
      </c>
    </row>
    <row r="9" spans="1:107" ht="53.25" customHeight="1" x14ac:dyDescent="0.3">
      <c r="A9" s="83"/>
      <c r="C9" s="51" t="str">
        <f>IF($D$5="Crescente",IF($D$4=$P$8,O22,IF($D$4=$Y$8,X22,IF($D$4=$AH$8,AG22,IF($D$4=$AQ$8,AP18,AY18)))),IF($D$4=$P$8,O9,IF($D$4=$Y$8,X9,IF($D$4=$AH$8,AG9,IF($D$4=$AQ$8,AP9,AY9)))))</f>
        <v>¿La empresa lleva a cabo la contratación interna o externa?</v>
      </c>
      <c r="D9" s="52" t="str">
        <f>IF($D$5="Crescente",IF($D$4=$P$8,P22&amp;" - "&amp;Q22,IF($D$4=$Y$8,Y22&amp;" - "&amp;Z22,IF($D$4=$AH$8,AH22&amp;" - "&amp;AI22,IF($D$4=$AQ$8,AQ18&amp;" - "&amp;AR18,AZ18&amp;" - "&amp;BA18)))),IF($D$4=$P$8,P9&amp;" - "&amp;Q9,IF($D$4=$Y$8,Y9&amp;" - "&amp;Z9,IF($D$4=$AH$8,AH9&amp;" - "&amp;AI9,IF($D$4=$AQ$8,AQ9&amp;" - "&amp;AR9,AZ9&amp;" - "&amp;BA9)))))</f>
        <v>Gestión de Personas (GP) - Reclutamiento y selección</v>
      </c>
      <c r="E9" s="270" t="str">
        <f>IF($D$5="Crescente",IF($D$4=$P$8,R22,IF($D$4=$Y$8,AA22,IF($D$4=$AH$8,AJ22,IF($D$4=$AQ$8,AS18,BB18)))),IF($D$4=$P$8,R9,IF($D$4=$Y$8,AA9,IF($D$4=$AH$8,AJ9,IF($D$4=$AQ$8,AS9,BB9)))))</f>
        <v>Es muy importante contratar empleados internos, ya que esto valorizará sus empleados actuales, sin embargo, al dar exclusividad a este tipo de contratación usted tiende a dejar de fortalecer el cuadro de sus empleados.</v>
      </c>
      <c r="F9" s="270"/>
      <c r="G9" s="270"/>
      <c r="H9" s="52" t="str">
        <f>IF($D$5="Crescente",IF($D$4=$P$8,S22,IF($D$4=$Y$8,AB22,IF($D$4=$AH$8,AK22,IF($D$4=$AQ$8,AT18,BC18)))),IF($D$4=$P$8,S9,IF($D$4=$Y$8,AB9,IF($D$4=$AH$8,AK9,IF($D$4=$AQ$8,AT9,BC9)))))</f>
        <v>Importante</v>
      </c>
      <c r="I9" s="53">
        <f>IF($D$5="Crescente",IF($D$4=$P$8,T22,IF($D$4=$Y$8,AC22,IF($D$4=$AH$8,AL22,IF($D$4=$AQ$8,AU18,BD18)))),IF($D$4=$P$8,T9,IF($D$4=$Y$8,AC9,IF($D$4=$AH$8,AL9,IF($D$4=$AQ$8,AU9,BD9)))))</f>
        <v>0.5</v>
      </c>
      <c r="M9" s="16">
        <v>2</v>
      </c>
      <c r="N9" s="16">
        <f>LARGE(Per_res!$P$5:$P$20,Ran_es!M9)</f>
        <v>4.0315000000000003</v>
      </c>
      <c r="O9" s="16" t="str">
        <f>VLOOKUP($N9,Per_res!$P$5:$W$20,3,FALSE)</f>
        <v>¿La empresa tiene una buena relación con los clientes?</v>
      </c>
      <c r="P9" s="16" t="str">
        <f>VLOOKUP($N9,Per_res!$P$5:$W$20,4,FALSE)</f>
        <v>Estrategia</v>
      </c>
      <c r="Q9" s="16" t="str">
        <f>VLOOKUP($N9,Per_res!$P$5:$W$20,5,FALSE)</f>
        <v>Análisis Ambiental</v>
      </c>
      <c r="R9" s="16" t="str">
        <f>VLOOKUP($N9,Per_res!$P$5:$W$20,6,FALSE)</f>
        <v>¡Felicitaciones! ¡Usted ya tiene el nivel máximo en esa cuestión!</v>
      </c>
      <c r="S9" s="16" t="str">
        <f>VLOOKUP($N9,Per_res!$P$5:$W$20,7,FALSE)</f>
        <v>Importante</v>
      </c>
      <c r="T9" s="76">
        <f>VLOOKUP($N9,Per_res!$P$5:$W$20,8,FALSE)</f>
        <v>1</v>
      </c>
      <c r="V9" s="16">
        <v>2</v>
      </c>
      <c r="W9" s="16">
        <f>LARGE(Per_res!$P$21:$P$36,Ran_es!V9)</f>
        <v>3.3099999999999997E-2</v>
      </c>
      <c r="X9" s="16" t="str">
        <f>VLOOKUP($W9,Per_res!$P$21:$W$36,3,FALSE)</f>
        <v>La empresa mide y controla su ticket promedio?</v>
      </c>
      <c r="Y9" s="16" t="str">
        <f>VLOOKUP($W9,Per_res!$P$21:$W$36,4,FALSE)</f>
        <v>Finanzas</v>
      </c>
      <c r="Z9" s="16" t="str">
        <f>VLOOKUP($W9,Per_res!$P$21:$W$36,5,FALSE)</f>
        <v>Indicadores Financieros</v>
      </c>
      <c r="AA9" s="16" t="e">
        <f>VLOOKUP($W9,Per_res!$P$21:$W$36,6,FALSE)</f>
        <v>#N/A</v>
      </c>
      <c r="AB9" s="16" t="str">
        <f>VLOOKUP($W9,Per_res!$P$21:$W$36,7,FALSE)</f>
        <v>Importante</v>
      </c>
      <c r="AC9" s="76">
        <f>VLOOKUP($W9,Per_res!$P$21:$W$36,8,FALSE)</f>
        <v>0</v>
      </c>
      <c r="AE9" s="16">
        <v>2</v>
      </c>
      <c r="AF9" s="16">
        <f>LARGE(Per_res!$P$37:$P$52,AE9)</f>
        <v>4.41E-2</v>
      </c>
      <c r="AG9" s="16" t="str">
        <f>VLOOKUP($AF9,Per_res!$P$37:$W$52,3,FALSE)</f>
        <v>¿La empresa invierte en medios fuera de línea?</v>
      </c>
      <c r="AH9" s="16" t="str">
        <f>VLOOKUP($AF9,Per_res!$P$37:$W$52,4,FALSE)</f>
        <v>Mercadeo</v>
      </c>
      <c r="AI9" s="16" t="str">
        <f>VLOOKUP($AF9,Per_res!$P$37:$W$52,5,FALSE)</f>
        <v>Medios fuera de línea</v>
      </c>
      <c r="AJ9" s="16" t="e">
        <f>VLOOKUP($AF9,Per_res!$P$37:$W$52,6,FALSE)</f>
        <v>#N/A</v>
      </c>
      <c r="AK9" s="16" t="str">
        <f>VLOOKUP($AF9,Per_res!$P$37:$W$52,7,FALSE)</f>
        <v>Muy importante</v>
      </c>
      <c r="AL9" s="76">
        <f>VLOOKUP($AF9,Per_res!$P$37:$W$52,8,FALSE)</f>
        <v>0</v>
      </c>
      <c r="AN9" s="16">
        <v>2</v>
      </c>
      <c r="AO9" s="16">
        <f>LARGE(Per_res!$P$53:$P$64,Ran_es!AN9)</f>
        <v>4.5100000000000001E-2</v>
      </c>
      <c r="AP9" s="16" t="str">
        <f>VLOOKUP($AO9,Per_res!$P$53:$W$64,3,FALSE)</f>
        <v>¿La empresa gerencia sus compras?</v>
      </c>
      <c r="AQ9" s="16" t="str">
        <f>VLOOKUP($AO9,Per_res!$P$53:$W$64,4,FALSE)</f>
        <v>Operaciones</v>
      </c>
      <c r="AR9" s="16" t="str">
        <f>VLOOKUP($AO9,Per_res!$P$53:$W$64,5,FALSE)</f>
        <v>Procesos</v>
      </c>
      <c r="AS9" s="16" t="e">
        <f>VLOOKUP($AO9,Per_res!$P$53:$W$64,6,FALSE)</f>
        <v>#N/A</v>
      </c>
      <c r="AT9" s="16" t="str">
        <f>VLOOKUP($AO9,Per_res!$P$53:$W$64,7,FALSE)</f>
        <v>Muy importante</v>
      </c>
      <c r="AU9" s="76">
        <f>VLOOKUP($AO9,Per_res!$P$53:$W$64,8,FALSE)</f>
        <v>0</v>
      </c>
      <c r="AW9" s="16">
        <v>2</v>
      </c>
      <c r="AX9" s="16">
        <f>LARGE(Per_res!$P$65:$P$76,Ran_es!AW9)</f>
        <v>4.0362999999999998</v>
      </c>
      <c r="AY9" s="16" t="str">
        <f>VLOOKUP($AX9,Per_res!$P$65:$W$76,3,FALSE)</f>
        <v>¿Qué tipo de empleado contrata la empresa?</v>
      </c>
      <c r="AZ9" s="16" t="str">
        <f>VLOOKUP($AX9,Per_res!$P$65:$W$76,4,FALSE)</f>
        <v>Gestión de Personas (GP)</v>
      </c>
      <c r="BA9" s="16" t="str">
        <f>VLOOKUP($AX9,Per_res!$P$65:$W$76,5,FALSE)</f>
        <v>Reclutamiento y selección</v>
      </c>
      <c r="BB9" s="16" t="str">
        <f>VLOOKUP($AX9,Per_res!$P$65:$W$76,6,FALSE)</f>
        <v>¡Felicitaciones! ¡Usted ya tiene el nivel máximo en esa cuestión!</v>
      </c>
      <c r="BC9" s="16" t="str">
        <f>VLOOKUP($AX9,Per_res!$P$65:$W$76,7,FALSE)</f>
        <v>Importante</v>
      </c>
      <c r="BD9" s="76">
        <f>VLOOKUP($AX9,Per_res!$P$65:$W$76,8,FALSE)</f>
        <v>1</v>
      </c>
    </row>
    <row r="10" spans="1:107" ht="53.25" customHeight="1" x14ac:dyDescent="0.3">
      <c r="A10" s="83"/>
      <c r="C10" s="39" t="str">
        <f>IF($D$5="Crescente",IF($D$4=$P$8,O21,IF($D$4=$Y$8,X21,IF($D$4=$AH$8,AG21,IF($D$4=$AQ$8,AP17,AY17)))),IF($D$4=$P$8,O10,IF($D$4=$Y$8,X10,IF($D$4=$AH$8,AG10,IF($D$4=$AQ$8,AP10,AY10)))))</f>
        <v>¿Cómo son realizadas las evaluaciones de desempeño de los empleados?</v>
      </c>
      <c r="D10" s="40" t="str">
        <f>IF($D$5="Crescente",IF($D$4=$P$8,P21&amp;" - "&amp;Q21,IF($D$4=$Y$8,Y21&amp;" - "&amp;Z21,IF($D$4=$AH$8,AH21&amp;" - "&amp;AI21,IF($D$4=$AQ$8,AQ17&amp;" - "&amp;AR17,AZ17&amp;" - "&amp;BA17)))),IF($D$4=$P$8,P10&amp;" - "&amp;Q10,IF($D$4=$Y$8,Y10&amp;" - "&amp;Z10,IF($D$4=$AH$8,AH10&amp;" - "&amp;AI10,IF($D$4=$AQ$8,AQ10&amp;" - "&amp;AR10,AZ10&amp;" - "&amp;BA10)))))</f>
        <v>Gestión de Personas (GP) - Entrenamiento y desarrollo</v>
      </c>
      <c r="E10" s="263" t="str">
        <f>IF($D$5="Crescente",IF($D$4=$P$8,R21,IF($D$4=$Y$8,AA21,IF($D$4=$AH$8,AJ21,IF($D$4=$AQ$8,AS17,BB17)))),IF($D$4=$P$8,R10,IF($D$4=$Y$8,AA10,IF($D$4=$AH$8,AJ10,IF($D$4=$AQ$8,AS10,BB10)))))</f>
        <v>Transforme la evaluación del desempeño en un proceso formal, con criterios y periodicidad definida, ofreciendo un feedback constructivo luego de la realización de un trabajo de esfuerzo. La evaluación formal del personal contribuye al desarrollo de la propia organización y del propio empleado evaluado.</v>
      </c>
      <c r="F10" s="263"/>
      <c r="G10" s="263"/>
      <c r="H10" s="40" t="str">
        <f>IF($D$5="Crescente",IF($D$4=$P$8,S21,IF($D$4=$Y$8,AB21,IF($D$4=$AH$8,AK21,IF($D$4=$AQ$8,AT17,BC17)))),IF($D$4=$P$8,S10,IF($D$4=$Y$8,AB10,IF($D$4=$AH$8,AK10,IF($D$4=$AQ$8,AT10,BC10)))))</f>
        <v>Importante</v>
      </c>
      <c r="I10" s="50">
        <f>IF($D$5="Crescente",IF($D$4=$P$8,T21,IF($D$4=$Y$8,AC21,IF($D$4=$AH$8,AL21,IF($D$4=$AQ$8,AU17,BD17)))),IF($D$4=$P$8,T10,IF($D$4=$Y$8,AC10,IF($D$4=$AH$8,AL10,IF($D$4=$AQ$8,AU10,BD10)))))</f>
        <v>0.5</v>
      </c>
      <c r="M10" s="16">
        <v>3</v>
      </c>
      <c r="N10" s="16">
        <f>LARGE(Per_res!$P$5:$P$20,Ran_es!M10)</f>
        <v>4.0313999999999997</v>
      </c>
      <c r="O10" s="16" t="str">
        <f>VLOOKUP($N10,Per_res!$P$5:$W$20,3,FALSE)</f>
        <v>¿La empresa es eficiente en su gestión de proveedores?</v>
      </c>
      <c r="P10" s="16" t="str">
        <f>VLOOKUP($N10,Per_res!$P$5:$W$20,4,FALSE)</f>
        <v>Estrategia</v>
      </c>
      <c r="Q10" s="16" t="str">
        <f>VLOOKUP($N10,Per_res!$P$5:$W$20,5,FALSE)</f>
        <v>Análisis Ambiental</v>
      </c>
      <c r="R10" s="16" t="str">
        <f>VLOOKUP($N10,Per_res!$P$5:$W$20,6,FALSE)</f>
        <v>¡Felicitaciones! ¡Usted ya tiene el nivel máximo en esa cuestión!</v>
      </c>
      <c r="S10" s="16" t="str">
        <f>VLOOKUP($N10,Per_res!$P$5:$W$20,7,FALSE)</f>
        <v>Importante</v>
      </c>
      <c r="T10" s="76">
        <f>VLOOKUP($N10,Per_res!$P$5:$W$20,8,FALSE)</f>
        <v>1</v>
      </c>
      <c r="V10" s="16">
        <v>3</v>
      </c>
      <c r="W10" s="16">
        <f>LARGE(Per_res!$P$21:$P$36,Ran_es!V10)</f>
        <v>3.3000000000000002E-2</v>
      </c>
      <c r="X10" s="16" t="str">
        <f>VLOOKUP($W10,Per_res!$P$21:$W$36,3,FALSE)</f>
        <v>¿La empresa controla sus recibos de manera satisfactoria?</v>
      </c>
      <c r="Y10" s="16" t="str">
        <f>VLOOKUP($W10,Per_res!$P$21:$W$36,4,FALSE)</f>
        <v>Finanzas</v>
      </c>
      <c r="Z10" s="16" t="str">
        <f>VLOOKUP($W10,Per_res!$P$21:$W$36,5,FALSE)</f>
        <v>Indicadores Financieros</v>
      </c>
      <c r="AA10" s="16" t="e">
        <f>VLOOKUP($W10,Per_res!$P$21:$W$36,6,FALSE)</f>
        <v>#N/A</v>
      </c>
      <c r="AB10" s="16" t="str">
        <f>VLOOKUP($W10,Per_res!$P$21:$W$36,7,FALSE)</f>
        <v>Importante</v>
      </c>
      <c r="AC10" s="76">
        <f>VLOOKUP($W10,Per_res!$P$21:$W$36,8,FALSE)</f>
        <v>0</v>
      </c>
      <c r="AE10" s="16">
        <v>3</v>
      </c>
      <c r="AF10" s="16">
        <f>LARGE(Per_res!$P$37:$P$52,AE10)</f>
        <v>4.3500000000000004E-2</v>
      </c>
      <c r="AG10" s="16" t="str">
        <f>VLOOKUP($AF10,Per_res!$P$37:$W$52,3,FALSE)</f>
        <v>¿Cómo es la medición de los resultados de las acciones de comunicación de la empresa?</v>
      </c>
      <c r="AH10" s="16" t="str">
        <f>VLOOKUP($AF10,Per_res!$P$37:$W$52,4,FALSE)</f>
        <v>Mercadeo</v>
      </c>
      <c r="AI10" s="16" t="str">
        <f>VLOOKUP($AF10,Per_res!$P$37:$W$52,5,FALSE)</f>
        <v>Planificación de Marketing</v>
      </c>
      <c r="AJ10" s="16" t="e">
        <f>VLOOKUP($AF10,Per_res!$P$37:$W$52,6,FALSE)</f>
        <v>#N/A</v>
      </c>
      <c r="AK10" s="16" t="str">
        <f>VLOOKUP($AF10,Per_res!$P$37:$W$52,7,FALSE)</f>
        <v>Muy importante</v>
      </c>
      <c r="AL10" s="76">
        <f>VLOOKUP($AF10,Per_res!$P$37:$W$52,8,FALSE)</f>
        <v>0</v>
      </c>
      <c r="AN10" s="16">
        <v>3</v>
      </c>
      <c r="AO10" s="16">
        <f>LARGE(Per_res!$P$53:$P$64,Ran_es!AN10)</f>
        <v>3.5799999999999998E-2</v>
      </c>
      <c r="AP10" s="16" t="str">
        <f>VLOOKUP($AO10,Per_res!$P$53:$W$64,3,FALSE)</f>
        <v>¿La empresa tiene el control de su inventario?</v>
      </c>
      <c r="AQ10" s="16" t="str">
        <f>VLOOKUP($AO10,Per_res!$P$53:$W$64,4,FALSE)</f>
        <v>Operaciones</v>
      </c>
      <c r="AR10" s="16" t="str">
        <f>VLOOKUP($AO10,Per_res!$P$53:$W$64,5,FALSE)</f>
        <v>Logística</v>
      </c>
      <c r="AS10" s="16" t="e">
        <f>VLOOKUP($AO10,Per_res!$P$53:$W$64,6,FALSE)</f>
        <v>#N/A</v>
      </c>
      <c r="AT10" s="16" t="str">
        <f>VLOOKUP($AO10,Per_res!$P$53:$W$64,7,FALSE)</f>
        <v>Importante</v>
      </c>
      <c r="AU10" s="76">
        <f>VLOOKUP($AO10,Per_res!$P$53:$W$64,8,FALSE)</f>
        <v>0</v>
      </c>
      <c r="AW10" s="16">
        <v>3</v>
      </c>
      <c r="AX10" s="16">
        <f>LARGE(Per_res!$P$65:$P$76,Ran_es!AW10)</f>
        <v>3.0371999999999999</v>
      </c>
      <c r="AY10" s="16" t="str">
        <f>VLOOKUP($AX10,Per_res!$P$65:$W$76,3,FALSE)</f>
        <v>¿Cómo la empresa garantiza la salud y el bienestar de sus empleados?</v>
      </c>
      <c r="AZ10" s="16" t="str">
        <f>VLOOKUP($AX10,Per_res!$P$65:$W$76,4,FALSE)</f>
        <v>Gestión de Personas (GP)</v>
      </c>
      <c r="BA10" s="16" t="str">
        <f>VLOOKUP($AX10,Per_res!$P$65:$W$76,5,FALSE)</f>
        <v>Retención de talento</v>
      </c>
      <c r="BB10" s="16" t="str">
        <f>VLOOKUP($AX10,Per_res!$P$65:$W$76,6,FALSE)</f>
        <v>Crie un canal formal de quejas de los empleados y trátelos de manera eficiente. Ademá de eso, deje los horarios y lugares de trabajo más flexibles. A menudo, eso puede ahorrar el tiempo de su colaborador y llevar más bienestar para él y para su empresa.</v>
      </c>
      <c r="BC10" s="16" t="str">
        <f>VLOOKUP($AX10,Per_res!$P$65:$W$76,7,FALSE)</f>
        <v>Importante</v>
      </c>
      <c r="BD10" s="76">
        <f>VLOOKUP($AX10,Per_res!$P$65:$W$76,8,FALSE)</f>
        <v>0.75</v>
      </c>
    </row>
    <row r="11" spans="1:107" ht="53.25" customHeight="1" x14ac:dyDescent="0.3">
      <c r="A11" s="83"/>
      <c r="C11" s="39" t="str">
        <f>IF($D$5="Crescente",IF($D$4=$P$8,O20,IF($D$4=$Y$8,X20,IF($D$4=$AH$8,AG20,IF($D$4=$AQ$8,AP16,AY16)))),IF($D$4=$P$8,O11,IF($D$4=$Y$8,X11,IF($D$4=$AH$8,AG11,IF($D$4=$AQ$8,AP11,AY11)))))</f>
        <v>¿Cómo son estructuradas las políticas de reconocimiento e incentivos para los empleados?</v>
      </c>
      <c r="D11" s="40" t="str">
        <f>IF($D$5="Crescente",IF($D$4=$P$8,P20&amp;" - "&amp;Q20,IF($D$4=$Y$8,Y20&amp;" - "&amp;Z20,IF($D$4=$AH$8,AH20&amp;" - "&amp;AI20,IF($D$4=$AQ$8,AQ16&amp;" - "&amp;AR16,AZ16&amp;" - "&amp;BA16)))),IF($D$4=$P$8,P11&amp;" - "&amp;Q11,IF($D$4=$Y$8,Y11&amp;" - "&amp;Z11,IF($D$4=$AH$8,AH11&amp;" - "&amp;AI11,IF($D$4=$AQ$8,AQ11&amp;" - "&amp;AR11,AZ11&amp;" - "&amp;BA11)))))</f>
        <v>Gestión de Personas (GP) - Retención de talento</v>
      </c>
      <c r="E11" s="263" t="str">
        <f>IF($D$5="Crescente",IF($D$4=$P$8,R20,IF($D$4=$Y$8,AA20,IF($D$4=$AH$8,AJ20,IF($D$4=$AQ$8,AS16,BB16)))),IF($D$4=$P$8,R11,IF($D$4=$Y$8,AA11,IF($D$4=$AH$8,AJ11,IF($D$4=$AQ$8,AS11,BB11)))))</f>
        <v>Amplie la política de reconocimiento e incentivos para otros cargos. Diferentes cargos contribuyen de forma distinta para el éxito de la organización, por eso usted debe buscar establecer criterios de avaliación y premiación de acuerdo con el papel desempeñado por cada empleado en su negocio.</v>
      </c>
      <c r="F11" s="263"/>
      <c r="G11" s="263"/>
      <c r="H11" s="40" t="str">
        <f>IF($D$5="Crescente",IF($D$4=$P$8,S20,IF($D$4=$Y$8,AB20,IF($D$4=$AH$8,AK20,IF($D$4=$AQ$8,AT16,BC16)))),IF($D$4=$P$8,S11,IF($D$4=$Y$8,AB11,IF($D$4=$AH$8,AK11,IF($D$4=$AQ$8,AT11,BC11)))))</f>
        <v>Importante</v>
      </c>
      <c r="I11" s="50">
        <f>IF($D$5="Crescente",IF($D$4=$P$8,T20,IF($D$4=$Y$8,AC20,IF($D$4=$AH$8,AL20,IF($D$4=$AQ$8,AU16,BD16)))),IF($D$4=$P$8,T11,IF($D$4=$Y$8,AC11,IF($D$4=$AH$8,AL11,IF($D$4=$AQ$8,AU11,BD11)))))</f>
        <v>0.5</v>
      </c>
      <c r="M11" s="16">
        <v>4</v>
      </c>
      <c r="N11" s="16">
        <f>LARGE(Per_res!$P$5:$P$20,Ran_es!M11)</f>
        <v>4.0312999999999999</v>
      </c>
      <c r="O11" s="16" t="str">
        <f>VLOOKUP($N11,Per_res!$P$5:$W$20,3,FALSE)</f>
        <v>¿La empresa conoce a sus competidores y sustitutos?</v>
      </c>
      <c r="P11" s="16" t="str">
        <f>VLOOKUP($N11,Per_res!$P$5:$W$20,4,FALSE)</f>
        <v>Estrategia</v>
      </c>
      <c r="Q11" s="16" t="str">
        <f>VLOOKUP($N11,Per_res!$P$5:$W$20,5,FALSE)</f>
        <v>Análisis Ambiental</v>
      </c>
      <c r="R11" s="16" t="str">
        <f>VLOOKUP($N11,Per_res!$P$5:$W$20,6,FALSE)</f>
        <v>¡Felicitaciones! ¡Usted ya tiene el nivel máximo en esa cuestión!</v>
      </c>
      <c r="S11" s="16" t="str">
        <f>VLOOKUP($N11,Per_res!$P$5:$W$20,7,FALSE)</f>
        <v>Importante</v>
      </c>
      <c r="T11" s="76">
        <f>VLOOKUP($N11,Per_res!$P$5:$W$20,8,FALSE)</f>
        <v>1</v>
      </c>
      <c r="V11" s="16">
        <v>4</v>
      </c>
      <c r="W11" s="16">
        <f>LARGE(Per_res!$P$21:$P$36,Ran_es!V11)</f>
        <v>3.2899999999999999E-2</v>
      </c>
      <c r="X11" s="16" t="str">
        <f>VLOOKUP($W11,Per_res!$P$21:$W$36,3,FALSE)</f>
        <v>¿La empresa tiene una facturación que coincide con lo planificado?</v>
      </c>
      <c r="Y11" s="16" t="str">
        <f>VLOOKUP($W11,Per_res!$P$21:$W$36,4,FALSE)</f>
        <v>Finanzas</v>
      </c>
      <c r="Z11" s="16" t="str">
        <f>VLOOKUP($W11,Per_res!$P$21:$W$36,5,FALSE)</f>
        <v>Indicadores Financieros</v>
      </c>
      <c r="AA11" s="16" t="e">
        <f>VLOOKUP($W11,Per_res!$P$21:$W$36,6,FALSE)</f>
        <v>#N/A</v>
      </c>
      <c r="AB11" s="16" t="str">
        <f>VLOOKUP($W11,Per_res!$P$21:$W$36,7,FALSE)</f>
        <v>Importante</v>
      </c>
      <c r="AC11" s="76">
        <f>VLOOKUP($W11,Per_res!$P$21:$W$36,8,FALSE)</f>
        <v>0</v>
      </c>
      <c r="AE11" s="16">
        <v>4</v>
      </c>
      <c r="AF11" s="16">
        <f>LARGE(Per_res!$P$37:$P$52,AE11)</f>
        <v>3.4700000000000002E-2</v>
      </c>
      <c r="AG11" s="16" t="str">
        <f>VLOOKUP($AF11,Per_res!$P$37:$W$52,3,FALSE)</f>
        <v>¿La empresa atiende realmente las necesidades de sus clientes?</v>
      </c>
      <c r="AH11" s="16" t="str">
        <f>VLOOKUP($AF11,Per_res!$P$37:$W$52,4,FALSE)</f>
        <v>Mercadeo</v>
      </c>
      <c r="AI11" s="16" t="str">
        <f>VLOOKUP($AF11,Per_res!$P$37:$W$52,5,FALSE)</f>
        <v>Relación con los Clientes</v>
      </c>
      <c r="AJ11" s="16" t="e">
        <f>VLOOKUP($AF11,Per_res!$P$37:$W$52,6,FALSE)</f>
        <v>#N/A</v>
      </c>
      <c r="AK11" s="16" t="str">
        <f>VLOOKUP($AF11,Per_res!$P$37:$W$52,7,FALSE)</f>
        <v>Importante</v>
      </c>
      <c r="AL11" s="76">
        <f>VLOOKUP($AF11,Per_res!$P$37:$W$52,8,FALSE)</f>
        <v>0</v>
      </c>
      <c r="AN11" s="16">
        <v>4</v>
      </c>
      <c r="AO11" s="16">
        <f>LARGE(Per_res!$P$53:$P$64,Ran_es!AN11)</f>
        <v>3.5499999999999997E-2</v>
      </c>
      <c r="AP11" s="16" t="str">
        <f>VLOOKUP($AO11,Per_res!$P$53:$W$64,3,FALSE)</f>
        <v>¿La empresa entrega sus productos o servicios dentro del tiempo estipulado?</v>
      </c>
      <c r="AQ11" s="16" t="str">
        <f>VLOOKUP($AO11,Per_res!$P$53:$W$64,4,FALSE)</f>
        <v>Operaciones</v>
      </c>
      <c r="AR11" s="16" t="str">
        <f>VLOOKUP($AO11,Per_res!$P$53:$W$64,5,FALSE)</f>
        <v>Calidad</v>
      </c>
      <c r="AS11" s="16" t="e">
        <f>VLOOKUP($AO11,Per_res!$P$53:$W$64,6,FALSE)</f>
        <v>#N/A</v>
      </c>
      <c r="AT11" s="16" t="str">
        <f>VLOOKUP($AO11,Per_res!$P$53:$W$64,7,FALSE)</f>
        <v>Importante</v>
      </c>
      <c r="AU11" s="76">
        <f>VLOOKUP($AO11,Per_res!$P$53:$W$64,8,FALSE)</f>
        <v>0</v>
      </c>
      <c r="AW11" s="16">
        <v>4</v>
      </c>
      <c r="AX11" s="16">
        <f>LARGE(Per_res!$P$65:$P$76,Ran_es!AW11)</f>
        <v>3.0369999999999999</v>
      </c>
      <c r="AY11" s="16" t="str">
        <f>VLOOKUP($AX11,Per_res!$P$65:$W$76,3,FALSE)</f>
        <v>¿Cómo se distribuyen  los cargos y la evaluación de los sueldos?</v>
      </c>
      <c r="AZ11" s="16" t="str">
        <f>VLOOKUP($AX11,Per_res!$P$65:$W$76,4,FALSE)</f>
        <v>Gestión de Personas (GP)</v>
      </c>
      <c r="BA11" s="16" t="str">
        <f>VLOOKUP($AX11,Per_res!$P$65:$W$76,5,FALSE)</f>
        <v>Retención de talento</v>
      </c>
      <c r="BB11" s="16" t="str">
        <f>VLOOKUP($AX11,Per_res!$P$65:$W$76,6,FALSE)</f>
        <v>Actualice las descripciones de los cargos y las compatibilice con las actividades realizadas en su empresa. Los cambios del mercado reflejan en su empresa y estos cambios pueden reflejar en las actividades que sus empleados realizan.</v>
      </c>
      <c r="BC11" s="16" t="str">
        <f>VLOOKUP($AX11,Per_res!$P$65:$W$76,7,FALSE)</f>
        <v>Importante</v>
      </c>
      <c r="BD11" s="76">
        <f>VLOOKUP($AX11,Per_res!$P$65:$W$76,8,FALSE)</f>
        <v>0.75</v>
      </c>
    </row>
    <row r="12" spans="1:107" s="11" customFormat="1" ht="53.25" customHeight="1" x14ac:dyDescent="0.3">
      <c r="A12" s="83"/>
      <c r="C12" s="39" t="str">
        <f>IF($D$5="Crescente",IF($D$4=$P$8,O19,IF($D$4=$Y$8,X19,IF($D$4=$AH$8,AG19,IF($D$4=$AQ$8,AP15,AY15)))),IF($D$4=$P$8,O12,IF($D$4=$Y$8,X12,IF($D$4=$AH$8,AG12,IF($D$4=$AQ$8,AP12,AY12)))))</f>
        <v>¿Su empresa cuenta con un proceso de reclutamiento y selección de empleados y anuncia sus ofertas de empleo?</v>
      </c>
      <c r="D12" s="40" t="str">
        <f>IF($D$5="Crescente",IF($D$4=$P$8,P19&amp;" - "&amp;Q19,IF($D$4=$Y$8,Y19&amp;" - "&amp;Z19,IF($D$4=$AH$8,AH19&amp;" - "&amp;AI19,IF($D$4=$AQ$8,AQ15&amp;" - "&amp;AR15,AZ15&amp;" - "&amp;BA15)))),IF($D$4=$P$8,P12&amp;" - "&amp;Q12,IF($D$4=$Y$8,Y12&amp;" - "&amp;Z12,IF($D$4=$AH$8,AH12&amp;" - "&amp;AI12,IF($D$4=$AQ$8,AQ12&amp;" - "&amp;AR12,AZ12&amp;" - "&amp;BA12)))))</f>
        <v>Gestión de Personas (GP) - Reclutamiento y selección</v>
      </c>
      <c r="E12" s="263" t="str">
        <f>IF($D$5="Crescente",IF($D$4=$P$8,R19,IF($D$4=$Y$8,AA19,IF($D$4=$AH$8,AJ19,IF($D$4=$AQ$8,AS15,BB15)))),IF($D$4=$P$8,R12,IF($D$4=$Y$8,AA12,IF($D$4=$AH$8,AJ12,IF($D$4=$AQ$8,AS12,BB12)))))</f>
        <v>Realice un período de práctica con el candidato y delegue tareas reales de la empresa para que él pueda tener una mejor idea de cómo sería el día a día en la empresa para comprobar si el candidato se adapta.</v>
      </c>
      <c r="F12" s="263"/>
      <c r="G12" s="263"/>
      <c r="H12" s="40" t="str">
        <f>IF($D$5="Crescente",IF($D$4=$P$8,S19,IF($D$4=$Y$8,AB19,IF($D$4=$AH$8,AK19,IF($D$4=$AQ$8,AT15,BC15)))),IF($D$4=$P$8,S12,IF($D$4=$Y$8,AB12,IF($D$4=$AH$8,AK12,IF($D$4=$AQ$8,AT12,BC12)))))</f>
        <v>Importante</v>
      </c>
      <c r="I12" s="50">
        <f>IF($D$5="Crescente",IF($D$4=$P$8,T19,IF($D$4=$Y$8,AC19,IF($D$4=$AH$8,AL19,IF($D$4=$AQ$8,AU15,BD15)))),IF($D$4=$P$8,T12,IF($D$4=$Y$8,AC12,IF($D$4=$AH$8,AL12,IF($D$4=$AQ$8,AU12,BD12)))))</f>
        <v>0.75</v>
      </c>
      <c r="K12" s="10"/>
      <c r="L12" s="10"/>
      <c r="M12" s="16">
        <v>5</v>
      </c>
      <c r="N12" s="16">
        <f>LARGE(Per_res!$P$5:$P$20,Ran_es!M12)</f>
        <v>4.0312000000000001</v>
      </c>
      <c r="O12" s="16" t="str">
        <f>VLOOKUP($N12,Per_res!$P$5:$W$20,3,FALSE)</f>
        <v>¿La empresa tiene el objetivo de explorar otros mercados?</v>
      </c>
      <c r="P12" s="16" t="str">
        <f>VLOOKUP($N12,Per_res!$P$5:$W$20,4,FALSE)</f>
        <v>Estrategia</v>
      </c>
      <c r="Q12" s="16" t="str">
        <f>VLOOKUP($N12,Per_res!$P$5:$W$20,5,FALSE)</f>
        <v>Estrategia a Largo Plazo</v>
      </c>
      <c r="R12" s="16" t="str">
        <f>VLOOKUP($N12,Per_res!$P$5:$W$20,6,FALSE)</f>
        <v>¡Felicitaciones! ¡Usted ya tiene el nivel máximo en esa cuestión!</v>
      </c>
      <c r="S12" s="16" t="str">
        <f>VLOOKUP($N12,Per_res!$P$5:$W$20,7,FALSE)</f>
        <v>Importante</v>
      </c>
      <c r="T12" s="76">
        <f>VLOOKUP($N12,Per_res!$P$5:$W$20,8,FALSE)</f>
        <v>1</v>
      </c>
      <c r="U12" s="10"/>
      <c r="V12" s="16">
        <v>5</v>
      </c>
      <c r="W12" s="16">
        <f>LARGE(Per_res!$P$21:$P$36,Ran_es!V12)</f>
        <v>3.2799999999999996E-2</v>
      </c>
      <c r="X12" s="16" t="str">
        <f>VLOOKUP($W12,Per_res!$P$21:$W$36,3,FALSE)</f>
        <v>¿Usted sabe distinguir costos variables de costos fijos?</v>
      </c>
      <c r="Y12" s="16" t="str">
        <f>VLOOKUP($W12,Per_res!$P$21:$W$36,4,FALSE)</f>
        <v>Finanzas</v>
      </c>
      <c r="Z12" s="16" t="str">
        <f>VLOOKUP($W12,Per_res!$P$21:$W$36,5,FALSE)</f>
        <v>Margen de Contribución y Rentabilidad</v>
      </c>
      <c r="AA12" s="16" t="e">
        <f>VLOOKUP($W12,Per_res!$P$21:$W$36,6,FALSE)</f>
        <v>#N/A</v>
      </c>
      <c r="AB12" s="16" t="str">
        <f>VLOOKUP($W12,Per_res!$P$21:$W$36,7,FALSE)</f>
        <v>Importante</v>
      </c>
      <c r="AC12" s="76">
        <f>VLOOKUP($W12,Per_res!$P$21:$W$36,8,FALSE)</f>
        <v>0</v>
      </c>
      <c r="AD12" s="10"/>
      <c r="AE12" s="16">
        <v>5</v>
      </c>
      <c r="AF12" s="16">
        <f>LARGE(Per_res!$P$37:$P$52,AE12)</f>
        <v>3.4200000000000001E-2</v>
      </c>
      <c r="AG12" s="16" t="str">
        <f>VLOOKUP($AF12,Per_res!$P$37:$W$52,3,FALSE)</f>
        <v>¿La empresa realiza compras regulares de publicidad?</v>
      </c>
      <c r="AH12" s="16" t="str">
        <f>VLOOKUP($AF12,Per_res!$P$37:$W$52,4,FALSE)</f>
        <v>Mercadeo</v>
      </c>
      <c r="AI12" s="16" t="str">
        <f>VLOOKUP($AF12,Per_res!$P$37:$W$52,5,FALSE)</f>
        <v>Medios fuera de línea</v>
      </c>
      <c r="AJ12" s="16" t="e">
        <f>VLOOKUP($AF12,Per_res!$P$37:$W$52,6,FALSE)</f>
        <v>#N/A</v>
      </c>
      <c r="AK12" s="16" t="str">
        <f>VLOOKUP($AF12,Per_res!$P$37:$W$52,7,FALSE)</f>
        <v>Importante</v>
      </c>
      <c r="AL12" s="76">
        <f>VLOOKUP($AF12,Per_res!$P$37:$W$52,8,FALSE)</f>
        <v>0</v>
      </c>
      <c r="AM12" s="10"/>
      <c r="AN12" s="16">
        <v>5</v>
      </c>
      <c r="AO12" s="16">
        <f>LARGE(Per_res!$P$53:$P$64,Ran_es!AN12)</f>
        <v>3.4999999999999996E-2</v>
      </c>
      <c r="AP12" s="16" t="str">
        <f>VLOOKUP($AO12,Per_res!$P$53:$W$64,3,FALSE)</f>
        <v>¿La empresa hace uso de la tecnología en sus procesos?</v>
      </c>
      <c r="AQ12" s="16" t="str">
        <f>VLOOKUP($AO12,Per_res!$P$53:$W$64,4,FALSE)</f>
        <v>Operaciones</v>
      </c>
      <c r="AR12" s="16" t="str">
        <f>VLOOKUP($AO12,Per_res!$P$53:$W$64,5,FALSE)</f>
        <v>Procesos</v>
      </c>
      <c r="AS12" s="16" t="e">
        <f>VLOOKUP($AO12,Per_res!$P$53:$W$64,6,FALSE)</f>
        <v>#N/A</v>
      </c>
      <c r="AT12" s="16" t="str">
        <f>VLOOKUP($AO12,Per_res!$P$53:$W$64,7,FALSE)</f>
        <v>Importante</v>
      </c>
      <c r="AU12" s="76">
        <f>VLOOKUP($AO12,Per_res!$P$53:$W$64,8,FALSE)</f>
        <v>0</v>
      </c>
      <c r="AV12" s="10"/>
      <c r="AW12" s="16">
        <v>5</v>
      </c>
      <c r="AX12" s="16">
        <f>LARGE(Per_res!$P$65:$P$76,Ran_es!AW12)</f>
        <v>3.0367999999999999</v>
      </c>
      <c r="AY12" s="16" t="str">
        <f>VLOOKUP($AX12,Per_res!$P$65:$W$76,3,FALSE)</f>
        <v>¿Cuándo un nuevo empleado asume un cargo está recibiendo un entrenamiento adecuado?</v>
      </c>
      <c r="AZ12" s="16" t="str">
        <f>VLOOKUP($AX12,Per_res!$P$65:$W$76,4,FALSE)</f>
        <v>Gestión de Personas (GP)</v>
      </c>
      <c r="BA12" s="16" t="str">
        <f>VLOOKUP($AX12,Per_res!$P$65:$W$76,5,FALSE)</f>
        <v>Entrenamiento y desarrollo</v>
      </c>
      <c r="BB12" s="16" t="str">
        <f>VLOOKUP($AX12,Per_res!$P$65:$W$76,6,FALSE)</f>
        <v>Ya es un primer paso, ahora promueva un entrenamiento específico para el cargo que él ejercerá.</v>
      </c>
      <c r="BC12" s="16" t="str">
        <f>VLOOKUP($AX12,Per_res!$P$65:$W$76,7,FALSE)</f>
        <v>Importante</v>
      </c>
      <c r="BD12" s="76">
        <f>VLOOKUP($AX12,Per_res!$P$65:$W$76,8,FALSE)</f>
        <v>0.75</v>
      </c>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row>
    <row r="13" spans="1:107" s="11" customFormat="1" ht="53.25" customHeight="1" x14ac:dyDescent="0.3">
      <c r="A13" s="83"/>
      <c r="C13" s="39" t="str">
        <f>IF($D$5="Crescente",IF($D$4=$P$8,O18,IF($D$4=$Y$8,X18,IF($D$4=$AH$8,AG18,IF($D$4=$AQ$8,AP14,AY14)))),IF($D$4=$P$8,O13,IF($D$4=$Y$8,X13,IF($D$4=$AH$8,AG13,IF($D$4=$AQ$8,AP13,AY13)))))</f>
        <v>¿La empresa anuncia su proceso de reclutamiento de qué manera?</v>
      </c>
      <c r="D13" s="40" t="str">
        <f>IF($D$5="Crescente",IF($D$4=$P$8,P18&amp;" - "&amp;Q18,IF($D$4=$Y$8,Y18&amp;" - "&amp;Z18,IF($D$4=$AH$8,AH18&amp;" - "&amp;AI18,IF($D$4=$AQ$8,AQ14&amp;" - "&amp;AR14,AZ14&amp;" - "&amp;BA14)))),IF($D$4=$P$8,P13&amp;" - "&amp;Q13,IF($D$4=$Y$8,Y13&amp;" - "&amp;Z13,IF($D$4=$AH$8,AH13&amp;" - "&amp;AI13,IF($D$4=$AQ$8,AQ13&amp;" - "&amp;AR13,AZ13&amp;" - "&amp;BA13)))))</f>
        <v>Gestión de Personas (GP) - Reclutamiento y selección</v>
      </c>
      <c r="E13" s="263" t="str">
        <f>IF($D$5="Crescente",IF($D$4=$P$8,R18,IF($D$4=$Y$8,AA18,IF($D$4=$AH$8,AJ18,IF($D$4=$AQ$8,AS14,BB14)))),IF($D$4=$P$8,R13,IF($D$4=$Y$8,AA13,IF($D$4=$AH$8,AJ13,IF($D$4=$AQ$8,AS13,BB13)))))</f>
        <v>Anuncie sus ofertas de empleo en Internet, ampliando su alcance y ayude a ganar un aumento considerado de solicitantes.</v>
      </c>
      <c r="F13" s="263"/>
      <c r="G13" s="263"/>
      <c r="H13" s="40" t="str">
        <f>IF($D$5="Crescente",IF($D$4=$P$8,S18,IF($D$4=$Y$8,AB18,IF($D$4=$AH$8,AK18,IF($D$4=$AQ$8,AT14,BC14)))),IF($D$4=$P$8,S13,IF($D$4=$Y$8,AB13,IF($D$4=$AH$8,AK13,IF($D$4=$AQ$8,AT13,BC13)))))</f>
        <v>Importante</v>
      </c>
      <c r="I13" s="50">
        <f>IF($D$5="Crescente",IF($D$4=$P$8,T18,IF($D$4=$Y$8,AC18,IF($D$4=$AH$8,AL18,IF($D$4=$AQ$8,AU14,BD14)))),IF($D$4=$P$8,T13,IF($D$4=$Y$8,AC13,IF($D$4=$AH$8,AL13,IF($D$4=$AQ$8,AU13,BD13)))))</f>
        <v>0.75</v>
      </c>
      <c r="K13" s="10"/>
      <c r="L13" s="10"/>
      <c r="M13" s="16">
        <v>6</v>
      </c>
      <c r="N13" s="16">
        <f>LARGE(Per_res!$P$5:$P$20,Ran_es!M13)</f>
        <v>4.0311000000000003</v>
      </c>
      <c r="O13" s="16" t="str">
        <f>VLOOKUP($N13,Per_res!$P$5:$W$20,3,FALSE)</f>
        <v>¿La empresa invierte en la retención de talento?</v>
      </c>
      <c r="P13" s="16" t="str">
        <f>VLOOKUP($N13,Per_res!$P$5:$W$20,4,FALSE)</f>
        <v>Estrategia</v>
      </c>
      <c r="Q13" s="16" t="str">
        <f>VLOOKUP($N13,Per_res!$P$5:$W$20,5,FALSE)</f>
        <v>Estrategia a Largo Plazo</v>
      </c>
      <c r="R13" s="16" t="str">
        <f>VLOOKUP($N13,Per_res!$P$5:$W$20,6,FALSE)</f>
        <v>¡Felicitaciones! ¡Usted ya tiene el nivel máximo en esa cuestión!</v>
      </c>
      <c r="S13" s="16" t="str">
        <f>VLOOKUP($N13,Per_res!$P$5:$W$20,7,FALSE)</f>
        <v>Importante</v>
      </c>
      <c r="T13" s="76">
        <f>VLOOKUP($N13,Per_res!$P$5:$W$20,8,FALSE)</f>
        <v>1</v>
      </c>
      <c r="U13" s="10"/>
      <c r="V13" s="16">
        <v>6</v>
      </c>
      <c r="W13" s="16">
        <f>LARGE(Per_res!$P$21:$P$36,Ran_es!V13)</f>
        <v>3.27E-2</v>
      </c>
      <c r="X13" s="16" t="str">
        <f>VLOOKUP($W13,Per_res!$P$21:$W$36,3,FALSE)</f>
        <v>¿La empresa fija el precio de su producto o servicio correctamente?</v>
      </c>
      <c r="Y13" s="16" t="str">
        <f>VLOOKUP($W13,Per_res!$P$21:$W$36,4,FALSE)</f>
        <v>Finanzas</v>
      </c>
      <c r="Z13" s="16" t="str">
        <f>VLOOKUP($W13,Per_res!$P$21:$W$36,5,FALSE)</f>
        <v>Margen de Contribución y Rentabilidad</v>
      </c>
      <c r="AA13" s="16" t="e">
        <f>VLOOKUP($W13,Per_res!$P$21:$W$36,6,FALSE)</f>
        <v>#N/A</v>
      </c>
      <c r="AB13" s="16" t="str">
        <f>VLOOKUP($W13,Per_res!$P$21:$W$36,7,FALSE)</f>
        <v>Importante</v>
      </c>
      <c r="AC13" s="76">
        <f>VLOOKUP($W13,Per_res!$P$21:$W$36,8,FALSE)</f>
        <v>0</v>
      </c>
      <c r="AD13" s="10"/>
      <c r="AE13" s="16">
        <v>6</v>
      </c>
      <c r="AF13" s="16">
        <f>LARGE(Per_res!$P$37:$P$52,AE13)</f>
        <v>3.39E-2</v>
      </c>
      <c r="AG13" s="16" t="str">
        <f>VLOOKUP($AF13,Per_res!$P$37:$W$52,3,FALSE)</f>
        <v>¿La compañía monitorea los indicadores de rendimiento?</v>
      </c>
      <c r="AH13" s="16" t="str">
        <f>VLOOKUP($AF13,Per_res!$P$37:$W$52,4,FALSE)</f>
        <v>Mercadeo</v>
      </c>
      <c r="AI13" s="16" t="str">
        <f>VLOOKUP($AF13,Per_res!$P$37:$W$52,5,FALSE)</f>
        <v>Medios en línea</v>
      </c>
      <c r="AJ13" s="16" t="e">
        <f>VLOOKUP($AF13,Per_res!$P$37:$W$52,6,FALSE)</f>
        <v>#N/A</v>
      </c>
      <c r="AK13" s="16" t="str">
        <f>VLOOKUP($AF13,Per_res!$P$37:$W$52,7,FALSE)</f>
        <v>Importante</v>
      </c>
      <c r="AL13" s="76">
        <f>VLOOKUP($AF13,Per_res!$P$37:$W$52,8,FALSE)</f>
        <v>0</v>
      </c>
      <c r="AM13" s="10"/>
      <c r="AN13" s="16">
        <v>6</v>
      </c>
      <c r="AO13" s="16">
        <f>LARGE(Per_res!$P$53:$P$64,Ran_es!AN13)</f>
        <v>3.49E-2</v>
      </c>
      <c r="AP13" s="16" t="str">
        <f>VLOOKUP($AO13,Per_res!$P$53:$W$64,3,FALSE)</f>
        <v>¿La empresa comprende sus procesos de negocio y los registra?</v>
      </c>
      <c r="AQ13" s="16" t="str">
        <f>VLOOKUP($AO13,Per_res!$P$53:$W$64,4,FALSE)</f>
        <v>Operaciones</v>
      </c>
      <c r="AR13" s="16" t="str">
        <f>VLOOKUP($AO13,Per_res!$P$53:$W$64,5,FALSE)</f>
        <v>Procesos</v>
      </c>
      <c r="AS13" s="16" t="e">
        <f>VLOOKUP($AO13,Per_res!$P$53:$W$64,6,FALSE)</f>
        <v>#N/A</v>
      </c>
      <c r="AT13" s="16" t="str">
        <f>VLOOKUP($AO13,Per_res!$P$53:$W$64,7,FALSE)</f>
        <v>Importante</v>
      </c>
      <c r="AU13" s="76">
        <f>VLOOKUP($AO13,Per_res!$P$53:$W$64,8,FALSE)</f>
        <v>0</v>
      </c>
      <c r="AV13" s="10"/>
      <c r="AW13" s="16">
        <v>6</v>
      </c>
      <c r="AX13" s="16">
        <f>LARGE(Per_res!$P$65:$P$76,Ran_es!AW13)</f>
        <v>3.0367000000000002</v>
      </c>
      <c r="AY13" s="16" t="str">
        <f>VLOOKUP($AX13,Per_res!$P$65:$W$76,3,FALSE)</f>
        <v>¿La empresa invierte para mejorar las competencias deficientes?</v>
      </c>
      <c r="AZ13" s="16" t="str">
        <f>VLOOKUP($AX13,Per_res!$P$65:$W$76,4,FALSE)</f>
        <v>Gestión de Personas (GP)</v>
      </c>
      <c r="BA13" s="16" t="str">
        <f>VLOOKUP($AX13,Per_res!$P$65:$W$76,5,FALSE)</f>
        <v>Entrenamiento y desarrollo</v>
      </c>
      <c r="BB13" s="16" t="str">
        <f>VLOOKUP($AX13,Per_res!$P$65:$W$76,6,FALSE)</f>
        <v>Trate de entender a través de investigaciones y evaluaciones de desempeño cuáles competencias son realmente necesarias y cuáles tiene mayor necesidad. Es importante dirigir los recursos para no proporcionar entrenamientos improductivos para la empresa y tener eficiencia.</v>
      </c>
      <c r="BC13" s="16" t="str">
        <f>VLOOKUP($AX13,Per_res!$P$65:$W$76,7,FALSE)</f>
        <v>Importante</v>
      </c>
      <c r="BD13" s="76">
        <f>VLOOKUP($AX13,Per_res!$P$65:$W$76,8,FALSE)</f>
        <v>0.75</v>
      </c>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row>
    <row r="14" spans="1:107" s="11" customFormat="1" ht="53.25" customHeight="1" x14ac:dyDescent="0.3">
      <c r="A14" s="83"/>
      <c r="C14" s="39" t="str">
        <f>IF($D$5="Crescente",IF($D$4=$P$8,O17,IF($D$4=$Y$8,X17,IF($D$4=$AH$8,AG17,IF($D$4=$AQ$8,AP13,AY13)))),IF($D$4=$P$8,O14,IF($D$4=$Y$8,X14,IF($D$4=$AH$8,AG14,IF($D$4=$AQ$8,AP14,AY14)))))</f>
        <v>¿La empresa invierte para mejorar las competencias deficientes?</v>
      </c>
      <c r="D14" s="40" t="str">
        <f>IF($D$5="Crescente",IF($D$4=$P$8,P17&amp;" - "&amp;Q17,IF($D$4=$Y$8,Y17&amp;" - "&amp;Z17,IF($D$4=$AH$8,AH17&amp;" - "&amp;AI17,IF($D$4=$AQ$8,AQ13&amp;" - "&amp;AR13,AZ13&amp;" - "&amp;BA13)))),IF($D$4=$P$8,P14&amp;" - "&amp;Q14,IF($D$4=$Y$8,Y14&amp;" - "&amp;Z14,IF($D$4=$AH$8,AH14&amp;" - "&amp;AI14,IF($D$4=$AQ$8,AQ14&amp;" - "&amp;AR14,AZ14&amp;" - "&amp;BA14)))))</f>
        <v>Gestión de Personas (GP) - Entrenamiento y desarrollo</v>
      </c>
      <c r="E14" s="263" t="str">
        <f>IF($D$5="Crescente",IF($D$4=$P$8,R17,IF($D$4=$Y$8,AA17,IF($D$4=$AH$8,AJ17,IF($D$4=$AQ$8,AS13,BB13)))),IF($D$4=$P$8,R14,IF($D$4=$Y$8,AA14,IF($D$4=$AH$8,AJ14,IF($D$4=$AQ$8,AS14,BB14)))))</f>
        <v>Trate de entender a través de investigaciones y evaluaciones de desempeño cuáles competencias son realmente necesarias y cuáles tiene mayor necesidad. Es importante dirigir los recursos para no proporcionar entrenamientos improductivos para la empresa y tener eficiencia.</v>
      </c>
      <c r="F14" s="263"/>
      <c r="G14" s="263"/>
      <c r="H14" s="40" t="str">
        <f>IF($D$5="Crescente",IF($D$4=$P$8,S17,IF($D$4=$Y$8,AB17,IF($D$4=$AH$8,AK17,IF($D$4=$AQ$8,AT13,BC13)))),IF($D$4=$P$8,S14,IF($D$4=$Y$8,AB14,IF($D$4=$AH$8,AK14,IF($D$4=$AQ$8,AT14,BC14)))))</f>
        <v>Importante</v>
      </c>
      <c r="I14" s="50">
        <f>IF($D$5="Crescente",IF($D$4=$P$8,T17,IF($D$4=$Y$8,AC17,IF($D$4=$AH$8,AL17,IF($D$4=$AQ$8,AU13,BD13)))),IF($D$4=$P$8,T14,IF($D$4=$Y$8,AC14,IF($D$4=$AH$8,AL14,IF($D$4=$AQ$8,AU14,BD14)))))</f>
        <v>0.75</v>
      </c>
      <c r="K14" s="10"/>
      <c r="L14" s="10"/>
      <c r="M14" s="16">
        <v>7</v>
      </c>
      <c r="N14" s="16">
        <f>LARGE(Per_res!$P$5:$P$20,Ran_es!M14)</f>
        <v>4.0309999999999997</v>
      </c>
      <c r="O14" s="16" t="str">
        <f>VLOOKUP($N14,Per_res!$P$5:$W$20,3,FALSE)</f>
        <v>¿La empresa realiza inversiones a largo plazo?</v>
      </c>
      <c r="P14" s="16" t="str">
        <f>VLOOKUP($N14,Per_res!$P$5:$W$20,4,FALSE)</f>
        <v>Estrategia</v>
      </c>
      <c r="Q14" s="16" t="str">
        <f>VLOOKUP($N14,Per_res!$P$5:$W$20,5,FALSE)</f>
        <v>Estrategia a Largo Plazo</v>
      </c>
      <c r="R14" s="16" t="str">
        <f>VLOOKUP($N14,Per_res!$P$5:$W$20,6,FALSE)</f>
        <v>¡Felicitaciones! ¡Usted ya tiene el nivel máximo en esa cuestión!</v>
      </c>
      <c r="S14" s="16" t="str">
        <f>VLOOKUP($N14,Per_res!$P$5:$W$20,7,FALSE)</f>
        <v>Importante</v>
      </c>
      <c r="T14" s="76">
        <f>VLOOKUP($N14,Per_res!$P$5:$W$20,8,FALSE)</f>
        <v>1</v>
      </c>
      <c r="U14" s="10"/>
      <c r="V14" s="16">
        <v>7</v>
      </c>
      <c r="W14" s="16">
        <f>LARGE(Per_res!$P$21:$P$36,Ran_es!V14)</f>
        <v>3.2599999999999997E-2</v>
      </c>
      <c r="X14" s="16" t="str">
        <f>VLOOKUP($W14,Per_res!$P$21:$W$36,3,FALSE)</f>
        <v>¿La empresa posee un margen de contribución en sus productos o servicios?</v>
      </c>
      <c r="Y14" s="16" t="str">
        <f>VLOOKUP($W14,Per_res!$P$21:$W$36,4,FALSE)</f>
        <v>Finanzas</v>
      </c>
      <c r="Z14" s="16" t="str">
        <f>VLOOKUP($W14,Per_res!$P$21:$W$36,5,FALSE)</f>
        <v>Margen de Contribución y Rentabilidad</v>
      </c>
      <c r="AA14" s="16" t="e">
        <f>VLOOKUP($W14,Per_res!$P$21:$W$36,6,FALSE)</f>
        <v>#N/A</v>
      </c>
      <c r="AB14" s="16" t="str">
        <f>VLOOKUP($W14,Per_res!$P$21:$W$36,7,FALSE)</f>
        <v>Importante</v>
      </c>
      <c r="AC14" s="76">
        <f>VLOOKUP($W14,Per_res!$P$21:$W$36,8,FALSE)</f>
        <v>0</v>
      </c>
      <c r="AD14" s="10"/>
      <c r="AE14" s="16">
        <v>7</v>
      </c>
      <c r="AF14" s="16">
        <f>LARGE(Per_res!$P$37:$P$52,AE14)</f>
        <v>3.3399999999999999E-2</v>
      </c>
      <c r="AG14" s="16" t="str">
        <f>VLOOKUP($AF14,Per_res!$P$37:$W$52,3,FALSE)</f>
        <v>¿La empresa tiene su segmento definido y es divulgada de manera enfocada?</v>
      </c>
      <c r="AH14" s="16" t="str">
        <f>VLOOKUP($AF14,Per_res!$P$37:$W$52,4,FALSE)</f>
        <v>Mercadeo</v>
      </c>
      <c r="AI14" s="16" t="str">
        <f>VLOOKUP($AF14,Per_res!$P$37:$W$52,5,FALSE)</f>
        <v>Planificación de Marketing</v>
      </c>
      <c r="AJ14" s="16" t="e">
        <f>VLOOKUP($AF14,Per_res!$P$37:$W$52,6,FALSE)</f>
        <v>#N/A</v>
      </c>
      <c r="AK14" s="16" t="str">
        <f>VLOOKUP($AF14,Per_res!$P$37:$W$52,7,FALSE)</f>
        <v>Importante</v>
      </c>
      <c r="AL14" s="76">
        <f>VLOOKUP($AF14,Per_res!$P$37:$W$52,8,FALSE)</f>
        <v>0</v>
      </c>
      <c r="AM14" s="10"/>
      <c r="AN14" s="16">
        <v>7</v>
      </c>
      <c r="AO14" s="16">
        <f>LARGE(Per_res!$P$53:$P$64,Ran_es!AN14)</f>
        <v>2.6000000000000002E-2</v>
      </c>
      <c r="AP14" s="16" t="str">
        <f>VLOOKUP($AO14,Per_res!$P$53:$W$64,3,FALSE)</f>
        <v>¿La empresa posee una tasa alta de pérdida de los productos o servicios?</v>
      </c>
      <c r="AQ14" s="16" t="str">
        <f>VLOOKUP($AO14,Per_res!$P$53:$W$64,4,FALSE)</f>
        <v>Operaciones</v>
      </c>
      <c r="AR14" s="16" t="str">
        <f>VLOOKUP($AO14,Per_res!$P$53:$W$64,5,FALSE)</f>
        <v>Logística</v>
      </c>
      <c r="AS14" s="16" t="e">
        <f>VLOOKUP($AO14,Per_res!$P$53:$W$64,6,FALSE)</f>
        <v>#N/A</v>
      </c>
      <c r="AT14" s="16" t="str">
        <f>VLOOKUP($AO14,Per_res!$P$53:$W$64,7,FALSE)</f>
        <v>Poco importante</v>
      </c>
      <c r="AU14" s="76">
        <f>VLOOKUP($AO14,Per_res!$P$53:$W$64,8,FALSE)</f>
        <v>0</v>
      </c>
      <c r="AV14" s="10"/>
      <c r="AW14" s="16">
        <v>7</v>
      </c>
      <c r="AX14" s="16">
        <f>LARGE(Per_res!$P$65:$P$76,Ran_es!AW14)</f>
        <v>3.0362</v>
      </c>
      <c r="AY14" s="16" t="str">
        <f>VLOOKUP($AX14,Per_res!$P$65:$W$76,3,FALSE)</f>
        <v>¿La empresa anuncia su proceso de reclutamiento de qué manera?</v>
      </c>
      <c r="AZ14" s="16" t="str">
        <f>VLOOKUP($AX14,Per_res!$P$65:$W$76,4,FALSE)</f>
        <v>Gestión de Personas (GP)</v>
      </c>
      <c r="BA14" s="16" t="str">
        <f>VLOOKUP($AX14,Per_res!$P$65:$W$76,5,FALSE)</f>
        <v>Reclutamiento y selección</v>
      </c>
      <c r="BB14" s="16" t="str">
        <f>VLOOKUP($AX14,Per_res!$P$65:$W$76,6,FALSE)</f>
        <v>Anuncie sus ofertas de empleo en Internet, ampliando su alcance y ayude a ganar un aumento considerado de solicitantes.</v>
      </c>
      <c r="BC14" s="16" t="str">
        <f>VLOOKUP($AX14,Per_res!$P$65:$W$76,7,FALSE)</f>
        <v>Importante</v>
      </c>
      <c r="BD14" s="76">
        <f>VLOOKUP($AX14,Per_res!$P$65:$W$76,8,FALSE)</f>
        <v>0.75</v>
      </c>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row>
    <row r="15" spans="1:107" s="11" customFormat="1" ht="53.25" customHeight="1" x14ac:dyDescent="0.3">
      <c r="A15" s="83"/>
      <c r="C15" s="39" t="str">
        <f>IF($D$5="Crescente",IF($D$4=$P$8,O16,IF($D$4=$Y$8,X16,IF($D$4=$AH$8,AG16,IF($D$4=$AQ$8,AP12,AY12)))),IF($D$4=$P$8,O15,IF($D$4=$Y$8,X15,IF($D$4=$AH$8,AG15,IF($D$4=$AQ$8,AP15,AY15)))))</f>
        <v>¿Cuándo un nuevo empleado asume un cargo está recibiendo un entrenamiento adecuado?</v>
      </c>
      <c r="D15" s="40" t="str">
        <f>IF($D$5="Crescente",IF($D$4=$P$8,P16&amp;" - "&amp;Q16,IF($D$4=$Y$8,Y16&amp;" - "&amp;Z16,IF($D$4=$AH$8,AH16&amp;" - "&amp;AI16,IF($D$4=$AQ$8,AQ12&amp;" - "&amp;AR12,AZ12&amp;" - "&amp;BA12)))),IF($D$4=$P$8,P15&amp;" - "&amp;Q15,IF($D$4=$Y$8,Y15&amp;" - "&amp;Z15,IF($D$4=$AH$8,AH15&amp;" - "&amp;AI15,IF($D$4=$AQ$8,AQ15&amp;" - "&amp;AR15,AZ15&amp;" - "&amp;BA15)))))</f>
        <v>Gestión de Personas (GP) - Entrenamiento y desarrollo</v>
      </c>
      <c r="E15" s="263" t="str">
        <f>IF($D$5="Crescente",IF($D$4=$P$8,R16,IF($D$4=$Y$8,AA16,IF($D$4=$AH$8,AJ16,IF($D$4=$AQ$8,AS12,BB12)))),IF($D$4=$P$8,R15,IF($D$4=$Y$8,AA15,IF($D$4=$AH$8,AJ15,IF($D$4=$AQ$8,AS15,BB15)))))</f>
        <v>Ya es un primer paso, ahora promueva un entrenamiento específico para el cargo que él ejercerá.</v>
      </c>
      <c r="F15" s="263"/>
      <c r="G15" s="263"/>
      <c r="H15" s="40" t="str">
        <f>IF($D$5="Crescente",IF($D$4=$P$8,S16,IF($D$4=$Y$8,AB16,IF($D$4=$AH$8,AK16,IF($D$4=$AQ$8,AT12,BC12)))),IF($D$4=$P$8,S15,IF($D$4=$Y$8,AB15,IF($D$4=$AH$8,AK15,IF($D$4=$AQ$8,AT15,BC15)))))</f>
        <v>Importante</v>
      </c>
      <c r="I15" s="50">
        <f>IF($D$5="Crescente",IF($D$4=$P$8,T16,IF($D$4=$Y$8,AC16,IF($D$4=$AH$8,AL16,IF($D$4=$AQ$8,AU12,BD12)))),IF($D$4=$P$8,T15,IF($D$4=$Y$8,AC15,IF($D$4=$AH$8,AL15,IF($D$4=$AQ$8,AU15,BD15)))))</f>
        <v>0.75</v>
      </c>
      <c r="K15" s="10"/>
      <c r="L15" s="10"/>
      <c r="M15" s="16">
        <v>8</v>
      </c>
      <c r="N15" s="16">
        <f>LARGE(Per_res!$P$5:$P$20,Ran_es!M15)</f>
        <v>4.0308000000000002</v>
      </c>
      <c r="O15" s="16" t="str">
        <f>VLOOKUP($N15,Per_res!$P$5:$W$20,3,FALSE)</f>
        <v>¿La empresa tiene la capacidad de retener a los clientes antiguos y mantener a los nuevos clientes?</v>
      </c>
      <c r="P15" s="16" t="str">
        <f>VLOOKUP($N15,Per_res!$P$5:$W$20,4,FALSE)</f>
        <v>Estrategia</v>
      </c>
      <c r="Q15" s="16" t="str">
        <f>VLOOKUP($N15,Per_res!$P$5:$W$20,5,FALSE)</f>
        <v>Estrategia a Mediano Plazo</v>
      </c>
      <c r="R15" s="16" t="str">
        <f>VLOOKUP($N15,Per_res!$P$5:$W$20,6,FALSE)</f>
        <v>¡Felicitaciones! ¡Usted ya tiene el nivel máximo en esa cuestión!</v>
      </c>
      <c r="S15" s="16" t="str">
        <f>VLOOKUP($N15,Per_res!$P$5:$W$20,7,FALSE)</f>
        <v>Importante</v>
      </c>
      <c r="T15" s="76">
        <f>VLOOKUP($N15,Per_res!$P$5:$W$20,8,FALSE)</f>
        <v>1</v>
      </c>
      <c r="U15" s="10"/>
      <c r="V15" s="16">
        <v>8</v>
      </c>
      <c r="W15" s="16">
        <f>LARGE(Per_res!$P$21:$P$36,Ran_es!V15)</f>
        <v>3.2500000000000001E-2</v>
      </c>
      <c r="X15" s="16" t="str">
        <f>VLOOKUP($W15,Per_res!$P$21:$W$36,3,FALSE)</f>
        <v>¿La empresa comprende todos los costos implicados en su negocio?</v>
      </c>
      <c r="Y15" s="16" t="str">
        <f>VLOOKUP($W15,Per_res!$P$21:$W$36,4,FALSE)</f>
        <v>Finanzas</v>
      </c>
      <c r="Z15" s="16" t="str">
        <f>VLOOKUP($W15,Per_res!$P$21:$W$36,5,FALSE)</f>
        <v>Margen de Contribución y Rentabilidad</v>
      </c>
      <c r="AA15" s="16" t="e">
        <f>VLOOKUP($W15,Per_res!$P$21:$W$36,6,FALSE)</f>
        <v>#N/A</v>
      </c>
      <c r="AB15" s="16" t="str">
        <f>VLOOKUP($W15,Per_res!$P$21:$W$36,7,FALSE)</f>
        <v>Importante</v>
      </c>
      <c r="AC15" s="76">
        <f>VLOOKUP($W15,Per_res!$P$21:$W$36,8,FALSE)</f>
        <v>0</v>
      </c>
      <c r="AD15" s="10"/>
      <c r="AE15" s="16">
        <v>8</v>
      </c>
      <c r="AF15" s="16">
        <f>LARGE(Per_res!$P$37:$P$52,AE15)</f>
        <v>3.3299999999999996E-2</v>
      </c>
      <c r="AG15" s="16" t="str">
        <f>VLOOKUP($AF15,Per_res!$P$37:$W$52,3,FALSE)</f>
        <v>¿La empresa tiene una identidad visual y comunica su marca?</v>
      </c>
      <c r="AH15" s="16" t="str">
        <f>VLOOKUP($AF15,Per_res!$P$37:$W$52,4,FALSE)</f>
        <v>Mercadeo</v>
      </c>
      <c r="AI15" s="16" t="str">
        <f>VLOOKUP($AF15,Per_res!$P$37:$W$52,5,FALSE)</f>
        <v>Planificación de Marketing</v>
      </c>
      <c r="AJ15" s="16" t="e">
        <f>VLOOKUP($AF15,Per_res!$P$37:$W$52,6,FALSE)</f>
        <v>#N/A</v>
      </c>
      <c r="AK15" s="16" t="str">
        <f>VLOOKUP($AF15,Per_res!$P$37:$W$52,7,FALSE)</f>
        <v>Importante</v>
      </c>
      <c r="AL15" s="76">
        <f>VLOOKUP($AF15,Per_res!$P$37:$W$52,8,FALSE)</f>
        <v>0</v>
      </c>
      <c r="AM15" s="10"/>
      <c r="AN15" s="16">
        <v>8</v>
      </c>
      <c r="AO15" s="16">
        <f>LARGE(Per_res!$P$53:$P$64,Ran_es!AN15)</f>
        <v>2.5600000000000001E-2</v>
      </c>
      <c r="AP15" s="16" t="str">
        <f>VLOOKUP($AO15,Per_res!$P$53:$W$64,3,FALSE)</f>
        <v>¿Hay un servicio de atención al cliente, o un post venta para obtener los feedbacks?</v>
      </c>
      <c r="AQ15" s="16" t="str">
        <f>VLOOKUP($AO15,Per_res!$P$53:$W$64,4,FALSE)</f>
        <v>Operaciones</v>
      </c>
      <c r="AR15" s="16" t="str">
        <f>VLOOKUP($AO15,Per_res!$P$53:$W$64,5,FALSE)</f>
        <v>Calidad</v>
      </c>
      <c r="AS15" s="16" t="e">
        <f>VLOOKUP($AO15,Per_res!$P$53:$W$64,6,FALSE)</f>
        <v>#N/A</v>
      </c>
      <c r="AT15" s="16" t="str">
        <f>VLOOKUP($AO15,Per_res!$P$53:$W$64,7,FALSE)</f>
        <v>Poco importante</v>
      </c>
      <c r="AU15" s="76">
        <f>VLOOKUP($AO15,Per_res!$P$53:$W$64,8,FALSE)</f>
        <v>0</v>
      </c>
      <c r="AV15" s="10"/>
      <c r="AW15" s="16">
        <v>8</v>
      </c>
      <c r="AX15" s="16">
        <f>LARGE(Per_res!$P$65:$P$76,Ran_es!AW15)</f>
        <v>3.0360999999999998</v>
      </c>
      <c r="AY15" s="16" t="str">
        <f>VLOOKUP($AX15,Per_res!$P$65:$W$76,3,FALSE)</f>
        <v>¿Su empresa cuenta con un proceso de reclutamiento y selección de empleados y anuncia sus ofertas de empleo?</v>
      </c>
      <c r="AZ15" s="16" t="str">
        <f>VLOOKUP($AX15,Per_res!$P$65:$W$76,4,FALSE)</f>
        <v>Gestión de Personas (GP)</v>
      </c>
      <c r="BA15" s="16" t="str">
        <f>VLOOKUP($AX15,Per_res!$P$65:$W$76,5,FALSE)</f>
        <v>Reclutamiento y selección</v>
      </c>
      <c r="BB15" s="16" t="str">
        <f>VLOOKUP($AX15,Per_res!$P$65:$W$76,6,FALSE)</f>
        <v>Realice un período de práctica con el candidato y delegue tareas reales de la empresa para que él pueda tener una mejor idea de cómo sería el día a día en la empresa para comprobar si el candidato se adapta.</v>
      </c>
      <c r="BC15" s="16" t="str">
        <f>VLOOKUP($AX15,Per_res!$P$65:$W$76,7,FALSE)</f>
        <v>Importante</v>
      </c>
      <c r="BD15" s="76">
        <f>VLOOKUP($AX15,Per_res!$P$65:$W$76,8,FALSE)</f>
        <v>0.75</v>
      </c>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row>
    <row r="16" spans="1:107" s="11" customFormat="1" ht="53.25" customHeight="1" x14ac:dyDescent="0.3">
      <c r="A16" s="83"/>
      <c r="C16" s="39" t="str">
        <f>IF($D$5="Crescente",IF($D$4=$P$8,O15,IF($D$4=$Y$8,X15,IF($D$4=$AH$8,AG15,IF($D$4=$AQ$8,AP11,AY11)))),IF($D$4=$P$8,O16,IF($D$4=$Y$8,X16,IF($D$4=$AH$8,AG16,IF($D$4=$AQ$8,AP16,AY16)))))</f>
        <v>¿Cómo se distribuyen  los cargos y la evaluación de los sueldos?</v>
      </c>
      <c r="D16" s="40" t="str">
        <f>IF($D$5="Crescente",IF($D$4=$P$8,P15&amp;" - "&amp;Q15,IF($D$4=$Y$8,Y15&amp;" - "&amp;Z15,IF($D$4=$AH$8,AH15&amp;" - "&amp;AI15,IF($D$4=$AQ$8,AQ11&amp;" - "&amp;AR11,AZ11&amp;" - "&amp;BA11)))),IF($D$4=$P$8,P16&amp;" - "&amp;Q16,IF($D$4=$Y$8,Y16&amp;" - "&amp;Z16,IF($D$4=$AH$8,AH16&amp;" - "&amp;AI16,IF($D$4=$AQ$8,AQ16&amp;" - "&amp;AR16,AZ16&amp;" - "&amp;BA16)))))</f>
        <v>Gestión de Personas (GP) - Retención de talento</v>
      </c>
      <c r="E16" s="263" t="str">
        <f>IF($D$5="Crescente",IF($D$4=$P$8,R15,IF($D$4=$Y$8,AA15,IF($D$4=$AH$8,AJ15,IF($D$4=$AQ$8,AS11,BB11)))),IF($D$4=$P$8,R16,IF($D$4=$Y$8,AA16,IF($D$4=$AH$8,AJ16,IF($D$4=$AQ$8,AS16,BB16)))))</f>
        <v>Actualice las descripciones de los cargos y las compatibilice con las actividades realizadas en su empresa. Los cambios del mercado reflejan en su empresa y estos cambios pueden reflejar en las actividades que sus empleados realizan.</v>
      </c>
      <c r="F16" s="263"/>
      <c r="G16" s="263"/>
      <c r="H16" s="40" t="str">
        <f>IF($D$5="Crescente",IF($D$4=$P$8,S15,IF($D$4=$Y$8,AB15,IF($D$4=$AH$8,AK15,IF($D$4=$AQ$8,AT11,BC11)))),IF($D$4=$P$8,S16,IF($D$4=$Y$8,AB16,IF($D$4=$AH$8,AK16,IF($D$4=$AQ$8,AT16,BC16)))))</f>
        <v>Importante</v>
      </c>
      <c r="I16" s="50">
        <f>IF($D$5="Crescente",IF($D$4=$P$8,T15,IF($D$4=$Y$8,AC15,IF($D$4=$AH$8,AL15,IF($D$4=$AQ$8,AU11,BD11)))),IF($D$4=$P$8,T16,IF($D$4=$Y$8,AC16,IF($D$4=$AH$8,AL16,IF($D$4=$AQ$8,AU16,BD16)))))</f>
        <v>0.75</v>
      </c>
      <c r="K16" s="10"/>
      <c r="L16" s="10"/>
      <c r="M16" s="16">
        <v>9</v>
      </c>
      <c r="N16" s="16">
        <f>LARGE(Per_res!$P$5:$P$20,Ran_es!M16)</f>
        <v>4.0307000000000004</v>
      </c>
      <c r="O16" s="16" t="str">
        <f>VLOOKUP($N16,Per_res!$P$5:$W$20,3,FALSE)</f>
        <v>¿La empresa invierte en la marca? Es decir, para que su marca sea recordada por sus clientes</v>
      </c>
      <c r="P16" s="16" t="str">
        <f>VLOOKUP($N16,Per_res!$P$5:$W$20,4,FALSE)</f>
        <v>Estrategia</v>
      </c>
      <c r="Q16" s="16" t="str">
        <f>VLOOKUP($N16,Per_res!$P$5:$W$20,5,FALSE)</f>
        <v>Estrategia a Mediano Plazo</v>
      </c>
      <c r="R16" s="16" t="str">
        <f>VLOOKUP($N16,Per_res!$P$5:$W$20,6,FALSE)</f>
        <v>¡Felicitaciones! ¡Usted ya tiene el nivel máximo en esa cuestión!</v>
      </c>
      <c r="S16" s="16" t="str">
        <f>VLOOKUP($N16,Per_res!$P$5:$W$20,7,FALSE)</f>
        <v>Importante</v>
      </c>
      <c r="T16" s="76">
        <f>VLOOKUP($N16,Per_res!$P$5:$W$20,8,FALSE)</f>
        <v>1</v>
      </c>
      <c r="U16" s="10"/>
      <c r="V16" s="16">
        <v>9</v>
      </c>
      <c r="W16" s="16">
        <f>LARGE(Per_res!$P$21:$P$36,Ran_es!V16)</f>
        <v>3.2399999999999998E-2</v>
      </c>
      <c r="X16" s="16" t="str">
        <f>VLOOKUP($W16,Per_res!$P$21:$W$36,3,FALSE)</f>
        <v>¿La empresa mantiene un estricto control de contabilidad?</v>
      </c>
      <c r="Y16" s="16" t="str">
        <f>VLOOKUP($W16,Per_res!$P$21:$W$36,4,FALSE)</f>
        <v>Finanzas</v>
      </c>
      <c r="Z16" s="16" t="str">
        <f>VLOOKUP($W16,Per_res!$P$21:$W$36,5,FALSE)</f>
        <v>Control Financiero</v>
      </c>
      <c r="AA16" s="16" t="e">
        <f>VLOOKUP($W16,Per_res!$P$21:$W$36,6,FALSE)</f>
        <v>#N/A</v>
      </c>
      <c r="AB16" s="16" t="str">
        <f>VLOOKUP($W16,Per_res!$P$21:$W$36,7,FALSE)</f>
        <v>Importante</v>
      </c>
      <c r="AC16" s="76">
        <f>VLOOKUP($W16,Per_res!$P$21:$W$36,8,FALSE)</f>
        <v>0</v>
      </c>
      <c r="AD16" s="10"/>
      <c r="AE16" s="16">
        <v>9</v>
      </c>
      <c r="AF16" s="16">
        <f>LARGE(Per_res!$P$37:$P$52,AE16)</f>
        <v>2.4799999999999999E-2</v>
      </c>
      <c r="AG16" s="16" t="str">
        <f>VLOOKUP($AF16,Per_res!$P$37:$W$52,3,FALSE)</f>
        <v>¿Los clientes están satisfechos?</v>
      </c>
      <c r="AH16" s="16" t="str">
        <f>VLOOKUP($AF16,Per_res!$P$37:$W$52,4,FALSE)</f>
        <v>Mercadeo</v>
      </c>
      <c r="AI16" s="16" t="str">
        <f>VLOOKUP($AF16,Per_res!$P$37:$W$52,5,FALSE)</f>
        <v>Relación con los Clientes</v>
      </c>
      <c r="AJ16" s="16" t="e">
        <f>VLOOKUP($AF16,Per_res!$P$37:$W$52,6,FALSE)</f>
        <v>#N/A</v>
      </c>
      <c r="AK16" s="16" t="str">
        <f>VLOOKUP($AF16,Per_res!$P$37:$W$52,7,FALSE)</f>
        <v>Poco importante</v>
      </c>
      <c r="AL16" s="76">
        <f>VLOOKUP($AF16,Per_res!$P$37:$W$52,8,FALSE)</f>
        <v>0</v>
      </c>
      <c r="AM16" s="10"/>
      <c r="AN16" s="16">
        <v>9</v>
      </c>
      <c r="AO16" s="16">
        <f>LARGE(Per_res!$P$53:$P$64,Ran_es!AN16)</f>
        <v>2.5399999999999999E-2</v>
      </c>
      <c r="AP16" s="16" t="str">
        <f>VLOOKUP($AO16,Per_res!$P$53:$W$64,3,FALSE)</f>
        <v>¿La empresa sigue reglas o regularización de los órganos especializados?</v>
      </c>
      <c r="AQ16" s="16" t="str">
        <f>VLOOKUP($AO16,Per_res!$P$53:$W$64,4,FALSE)</f>
        <v>Operaciones</v>
      </c>
      <c r="AR16" s="16" t="str">
        <f>VLOOKUP($AO16,Per_res!$P$53:$W$64,5,FALSE)</f>
        <v>Calidad</v>
      </c>
      <c r="AS16" s="16" t="e">
        <f>VLOOKUP($AO16,Per_res!$P$53:$W$64,6,FALSE)</f>
        <v>#N/A</v>
      </c>
      <c r="AT16" s="16" t="str">
        <f>VLOOKUP($AO16,Per_res!$P$53:$W$64,7,FALSE)</f>
        <v>Poco importante</v>
      </c>
      <c r="AU16" s="76">
        <f>VLOOKUP($AO16,Per_res!$P$53:$W$64,8,FALSE)</f>
        <v>0</v>
      </c>
      <c r="AV16" s="10"/>
      <c r="AW16" s="16">
        <v>9</v>
      </c>
      <c r="AX16" s="16">
        <f>LARGE(Per_res!$P$65:$P$76,Ran_es!AW16)</f>
        <v>2.0371000000000001</v>
      </c>
      <c r="AY16" s="16" t="str">
        <f>VLOOKUP($AX16,Per_res!$P$65:$W$76,3,FALSE)</f>
        <v>¿Cómo son estructuradas las políticas de reconocimiento e incentivos para los empleados?</v>
      </c>
      <c r="AZ16" s="16" t="str">
        <f>VLOOKUP($AX16,Per_res!$P$65:$W$76,4,FALSE)</f>
        <v>Gestión de Personas (GP)</v>
      </c>
      <c r="BA16" s="16" t="str">
        <f>VLOOKUP($AX16,Per_res!$P$65:$W$76,5,FALSE)</f>
        <v>Retención de talento</v>
      </c>
      <c r="BB16" s="16" t="str">
        <f>VLOOKUP($AX16,Per_res!$P$65:$W$76,6,FALSE)</f>
        <v>Amplie la política de reconocimiento e incentivos para otros cargos. Diferentes cargos contribuyen de forma distinta para el éxito de la organización, por eso usted debe buscar establecer criterios de avaliación y premiación de acuerdo con el papel desempeñado por cada empleado en su negocio.</v>
      </c>
      <c r="BC16" s="16" t="str">
        <f>VLOOKUP($AX16,Per_res!$P$65:$W$76,7,FALSE)</f>
        <v>Importante</v>
      </c>
      <c r="BD16" s="76">
        <f>VLOOKUP($AX16,Per_res!$P$65:$W$76,8,FALSE)</f>
        <v>0.5</v>
      </c>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row>
    <row r="17" spans="1:107" s="11" customFormat="1" ht="53.25" customHeight="1" x14ac:dyDescent="0.3">
      <c r="A17" s="83"/>
      <c r="C17" s="39" t="str">
        <f>IF($D$5="Crescente",IF($D$4=$P$8,O14,IF($D$4=$Y$8,X14,IF($D$4=$AH$8,AG14,IF($D$4=$AQ$8,AP10,AY10)))),IF($D$4=$P$8,O17,IF($D$4=$Y$8,X17,IF($D$4=$AH$8,AG17,IF($D$4=$AQ$8,AP17,AY17)))))</f>
        <v>¿Cómo la empresa garantiza la salud y el bienestar de sus empleados?</v>
      </c>
      <c r="D17" s="40" t="str">
        <f>IF($D$5="Crescente",IF($D$4=$P$8,P14&amp;" - "&amp;Q14,IF($D$4=$Y$8,Y14&amp;" - "&amp;Z14,IF($D$4=$AH$8,AH14&amp;" - "&amp;AI14,IF($D$4=$AQ$8,AQ10&amp;" - "&amp;AR10,AZ10&amp;" - "&amp;BA10)))),IF($D$4=$P$8,P17&amp;" - "&amp;Q17,IF($D$4=$Y$8,Y17&amp;" - "&amp;Z17,IF($D$4=$AH$8,AH17&amp;" - "&amp;AI17,IF($D$4=$AQ$8,AQ17&amp;" - "&amp;AR17,AZ17&amp;" - "&amp;BA17)))))</f>
        <v>Gestión de Personas (GP) - Retención de talento</v>
      </c>
      <c r="E17" s="263" t="str">
        <f>IF($D$5="Crescente",IF($D$4=$P$8,R14,IF($D$4=$Y$8,AA14,IF($D$4=$AH$8,AJ14,IF($D$4=$AQ$8,AS10,BB10)))),IF($D$4=$P$8,R17,IF($D$4=$Y$8,AA17,IF($D$4=$AH$8,AJ17,IF($D$4=$AQ$8,AS17,BB17)))))</f>
        <v>Crie un canal formal de quejas de los empleados y trátelos de manera eficiente. Ademá de eso, deje los horarios y lugares de trabajo más flexibles. A menudo, eso puede ahorrar el tiempo de su colaborador y llevar más bienestar para él y para su empresa.</v>
      </c>
      <c r="F17" s="263"/>
      <c r="G17" s="263"/>
      <c r="H17" s="40" t="str">
        <f>IF($D$5="Crescente",IF($D$4=$P$8,S14,IF($D$4=$Y$8,AB14,IF($D$4=$AH$8,AK14,IF($D$4=$AQ$8,AT10,BC10)))),IF($D$4=$P$8,S17,IF($D$4=$Y$8,AB17,IF($D$4=$AH$8,AK17,IF($D$4=$AQ$8,AT17,BC17)))))</f>
        <v>Importante</v>
      </c>
      <c r="I17" s="50">
        <f>IF($D$5="Crescente",IF($D$4=$P$8,T14,IF($D$4=$Y$8,AC14,IF($D$4=$AH$8,AL14,IF($D$4=$AQ$8,AU10,BD10)))),IF($D$4=$P$8,T17,IF($D$4=$Y$8,AC17,IF($D$4=$AH$8,AL17,IF($D$4=$AQ$8,AU17,BD17)))))</f>
        <v>0.75</v>
      </c>
      <c r="K17" s="10"/>
      <c r="L17" s="10"/>
      <c r="M17" s="16">
        <v>10</v>
      </c>
      <c r="N17" s="16">
        <f>LARGE(Per_res!$P$5:$P$20,Ran_es!M17)</f>
        <v>4.0305999999999997</v>
      </c>
      <c r="O17" s="16" t="str">
        <f>VLOOKUP($N17,Per_res!$P$5:$W$20,3,FALSE)</f>
        <v>¿La empresa busca actualizar sus productos y tiene una cultura de innovación?</v>
      </c>
      <c r="P17" s="16" t="str">
        <f>VLOOKUP($N17,Per_res!$P$5:$W$20,4,FALSE)</f>
        <v>Estrategia</v>
      </c>
      <c r="Q17" s="16" t="str">
        <f>VLOOKUP($N17,Per_res!$P$5:$W$20,5,FALSE)</f>
        <v>Estrategia a Mediano Plazo</v>
      </c>
      <c r="R17" s="16" t="str">
        <f>VLOOKUP($N17,Per_res!$P$5:$W$20,6,FALSE)</f>
        <v>¡Felicitaciones! ¡Usted ya tiene el nivel máximo en esa cuestión!</v>
      </c>
      <c r="S17" s="16" t="str">
        <f>VLOOKUP($N17,Per_res!$P$5:$W$20,7,FALSE)</f>
        <v>Importante</v>
      </c>
      <c r="T17" s="76">
        <f>VLOOKUP($N17,Per_res!$P$5:$W$20,8,FALSE)</f>
        <v>1</v>
      </c>
      <c r="U17" s="10"/>
      <c r="V17" s="16">
        <v>10</v>
      </c>
      <c r="W17" s="16">
        <f>LARGE(Per_res!$P$21:$P$36,Ran_es!V17)</f>
        <v>3.2299999999999995E-2</v>
      </c>
      <c r="X17" s="16" t="str">
        <f>VLOOKUP($W17,Per_res!$P$21:$W$36,3,FALSE)</f>
        <v>¿La empresa tiene el control de su capital de trabajo?</v>
      </c>
      <c r="Y17" s="16" t="str">
        <f>VLOOKUP($W17,Per_res!$P$21:$W$36,4,FALSE)</f>
        <v>Finanzas</v>
      </c>
      <c r="Z17" s="16" t="str">
        <f>VLOOKUP($W17,Per_res!$P$21:$W$36,5,FALSE)</f>
        <v>Control Financiero</v>
      </c>
      <c r="AA17" s="16" t="e">
        <f>VLOOKUP($W17,Per_res!$P$21:$W$36,6,FALSE)</f>
        <v>#N/A</v>
      </c>
      <c r="AB17" s="16" t="str">
        <f>VLOOKUP($W17,Per_res!$P$21:$W$36,7,FALSE)</f>
        <v>Importante</v>
      </c>
      <c r="AC17" s="76">
        <f>VLOOKUP($W17,Per_res!$P$21:$W$36,8,FALSE)</f>
        <v>0</v>
      </c>
      <c r="AD17" s="10"/>
      <c r="AE17" s="16">
        <v>10</v>
      </c>
      <c r="AF17" s="16">
        <f>LARGE(Per_res!$P$37:$P$52,AE17)</f>
        <v>2.4400000000000002E-2</v>
      </c>
      <c r="AG17" s="16" t="str">
        <f>VLOOKUP($AF17,Per_res!$P$37:$W$52,3,FALSE)</f>
        <v>¿La empresa posee embajadores o afiliados?</v>
      </c>
      <c r="AH17" s="16" t="str">
        <f>VLOOKUP($AF17,Per_res!$P$37:$W$52,4,FALSE)</f>
        <v>Mercadeo</v>
      </c>
      <c r="AI17" s="16" t="str">
        <f>VLOOKUP($AF17,Per_res!$P$37:$W$52,5,FALSE)</f>
        <v>Medios fuera de línea</v>
      </c>
      <c r="AJ17" s="16" t="e">
        <f>VLOOKUP($AF17,Per_res!$P$37:$W$52,6,FALSE)</f>
        <v>#N/A</v>
      </c>
      <c r="AK17" s="16" t="str">
        <f>VLOOKUP($AF17,Per_res!$P$37:$W$52,7,FALSE)</f>
        <v>Poco importante</v>
      </c>
      <c r="AL17" s="76">
        <f>VLOOKUP($AF17,Per_res!$P$37:$W$52,8,FALSE)</f>
        <v>0</v>
      </c>
      <c r="AM17" s="10"/>
      <c r="AN17" s="16">
        <v>10</v>
      </c>
      <c r="AO17" s="16">
        <f>LARGE(Per_res!$P$53:$P$64,Ran_es!AN17)</f>
        <v>2.52E-2</v>
      </c>
      <c r="AP17" s="16" t="str">
        <f>VLOOKUP($AO17,Per_res!$P$53:$W$64,3,FALSE)</f>
        <v>¿La empresa posee gestores de procesos?</v>
      </c>
      <c r="AQ17" s="16" t="str">
        <f>VLOOKUP($AO17,Per_res!$P$53:$W$64,4,FALSE)</f>
        <v>Operaciones</v>
      </c>
      <c r="AR17" s="16" t="str">
        <f>VLOOKUP($AO17,Per_res!$P$53:$W$64,5,FALSE)</f>
        <v>Procesos</v>
      </c>
      <c r="AS17" s="16" t="e">
        <f>VLOOKUP($AO17,Per_res!$P$53:$W$64,6,FALSE)</f>
        <v>#N/A</v>
      </c>
      <c r="AT17" s="16" t="str">
        <f>VLOOKUP($AO17,Per_res!$P$53:$W$64,7,FALSE)</f>
        <v>Poco importante</v>
      </c>
      <c r="AU17" s="76">
        <f>VLOOKUP($AO17,Per_res!$P$53:$W$64,8,FALSE)</f>
        <v>0</v>
      </c>
      <c r="AV17" s="10"/>
      <c r="AW17" s="16">
        <v>10</v>
      </c>
      <c r="AX17" s="16">
        <f>LARGE(Per_res!$P$65:$P$76,Ran_es!AW17)</f>
        <v>2.0365000000000002</v>
      </c>
      <c r="AY17" s="16" t="str">
        <f>VLOOKUP($AX17,Per_res!$P$65:$W$76,3,FALSE)</f>
        <v>¿Cómo son realizadas las evaluaciones de desempeño de los empleados?</v>
      </c>
      <c r="AZ17" s="16" t="str">
        <f>VLOOKUP($AX17,Per_res!$P$65:$W$76,4,FALSE)</f>
        <v>Gestión de Personas (GP)</v>
      </c>
      <c r="BA17" s="16" t="str">
        <f>VLOOKUP($AX17,Per_res!$P$65:$W$76,5,FALSE)</f>
        <v>Entrenamiento y desarrollo</v>
      </c>
      <c r="BB17" s="16" t="str">
        <f>VLOOKUP($AX17,Per_res!$P$65:$W$76,6,FALSE)</f>
        <v>Transforme la evaluación del desempeño en un proceso formal, con criterios y periodicidad definida, ofreciendo un feedback constructivo luego de la realización de un trabajo de esfuerzo. La evaluación formal del personal contribuye al desarrollo de la propia organización y del propio empleado evaluado.</v>
      </c>
      <c r="BC17" s="16" t="str">
        <f>VLOOKUP($AX17,Per_res!$P$65:$W$76,7,FALSE)</f>
        <v>Importante</v>
      </c>
      <c r="BD17" s="76">
        <f>VLOOKUP($AX17,Per_res!$P$65:$W$76,8,FALSE)</f>
        <v>0.5</v>
      </c>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row>
    <row r="18" spans="1:107" s="11" customFormat="1" ht="53.25" customHeight="1" x14ac:dyDescent="0.3">
      <c r="A18" s="83"/>
      <c r="C18" s="39" t="str">
        <f>IF($D$5="Crescente",IF($D$4=$P$8,O13,IF($D$4=$Y$8,X13,IF($D$4=$AH$8,AG13,IF($D$4=$AQ$8,AP9,AY9)))),IF($D$4=$P$8,O18,IF($D$4=$Y$8,X18,IF($D$4=$AH$8,AG18,IF($D$4=$AQ$8,AP18,AY18)))))</f>
        <v>¿Qué tipo de empleado contrata la empresa?</v>
      </c>
      <c r="D18" s="40" t="str">
        <f>IF($D$5="Crescente",IF($D$4=$P$8,P13&amp;" - "&amp;Q13,IF($D$4=$Y$8,Y13&amp;" - "&amp;Z13,IF($D$4=$AH$8,AH13&amp;" - "&amp;AI13,IF($D$4=$AQ$8,AQ9&amp;" - "&amp;AR9,AZ9&amp;" - "&amp;BA9)))),IF($D$4=$P$8,P18&amp;" - "&amp;Q18,IF($D$4=$Y$8,Y18&amp;" - "&amp;Z18,IF($D$4=$AH$8,AH18&amp;" - "&amp;AI18,IF($D$4=$AQ$8,AQ18&amp;" - "&amp;AR18,AZ18&amp;" - "&amp;BA18)))))</f>
        <v>Gestión de Personas (GP) - Reclutamiento y selección</v>
      </c>
      <c r="E18" s="263" t="str">
        <f>IF($D$5="Crescente",IF($D$4=$P$8,R13,IF($D$4=$Y$8,AA13,IF($D$4=$AH$8,AJ13,IF($D$4=$AQ$8,AS9,BB9)))),IF($D$4=$P$8,R18,IF($D$4=$Y$8,AA18,IF($D$4=$AH$8,AJ18,IF($D$4=$AQ$8,AS18,BB18)))))</f>
        <v>¡Felicitaciones! ¡Usted ya tiene el nivel máximo en esa cuestión!</v>
      </c>
      <c r="F18" s="263"/>
      <c r="G18" s="263"/>
      <c r="H18" s="40" t="str">
        <f>IF($D$5="Crescente",IF($D$4=$P$8,S13,IF($D$4=$Y$8,AB13,IF($D$4=$AH$8,AK13,IF($D$4=$AQ$8,AT9,BC9)))),IF($D$4=$P$8,S18,IF($D$4=$Y$8,AB18,IF($D$4=$AH$8,AK18,IF($D$4=$AQ$8,AT18,BC18)))))</f>
        <v>Importante</v>
      </c>
      <c r="I18" s="50">
        <f>IF($D$5="Crescente",IF($D$4=$P$8,T13,IF($D$4=$Y$8,AC13,IF($D$4=$AH$8,AL13,IF($D$4=$AQ$8,AU9,BD9)))),IF($D$4=$P$8,T18,IF($D$4=$Y$8,AC18,IF($D$4=$AH$8,AL18,IF($D$4=$AQ$8,AU18,BD18)))))</f>
        <v>1</v>
      </c>
      <c r="K18" s="10"/>
      <c r="L18" s="10"/>
      <c r="M18" s="16">
        <v>11</v>
      </c>
      <c r="N18" s="16">
        <f>LARGE(Per_res!$P$5:$P$20,Ran_es!M18)</f>
        <v>4.0305</v>
      </c>
      <c r="O18" s="16" t="str">
        <f>VLOOKUP($N18,Per_res!$P$5:$W$20,3,FALSE)</f>
        <v>¿La compañía busca nuevos segmentos de clientes?</v>
      </c>
      <c r="P18" s="16" t="str">
        <f>VLOOKUP($N18,Per_res!$P$5:$W$20,4,FALSE)</f>
        <v>Estrategia</v>
      </c>
      <c r="Q18" s="16" t="str">
        <f>VLOOKUP($N18,Per_res!$P$5:$W$20,5,FALSE)</f>
        <v>Estrategia a Mediano Plazo</v>
      </c>
      <c r="R18" s="16" t="str">
        <f>VLOOKUP($N18,Per_res!$P$5:$W$20,6,FALSE)</f>
        <v>¡Felicitaciones! ¡Usted ya tiene el nivel máximo en esa cuestión!</v>
      </c>
      <c r="S18" s="16" t="str">
        <f>VLOOKUP($N18,Per_res!$P$5:$W$20,7,FALSE)</f>
        <v>Importante</v>
      </c>
      <c r="T18" s="76">
        <f>VLOOKUP($N18,Per_res!$P$5:$W$20,8,FALSE)</f>
        <v>1</v>
      </c>
      <c r="U18" s="10"/>
      <c r="V18" s="16">
        <v>11</v>
      </c>
      <c r="W18" s="16">
        <f>LARGE(Per_res!$P$21:$P$36,Ran_es!V18)</f>
        <v>3.2199999999999999E-2</v>
      </c>
      <c r="X18" s="16" t="str">
        <f>VLOOKUP($W18,Per_res!$P$21:$W$36,3,FALSE)</f>
        <v>¿La empresa separa lo que es de ella de lo que es del propietário?</v>
      </c>
      <c r="Y18" s="16" t="str">
        <f>VLOOKUP($W18,Per_res!$P$21:$W$36,4,FALSE)</f>
        <v>Finanzas</v>
      </c>
      <c r="Z18" s="16" t="str">
        <f>VLOOKUP($W18,Per_res!$P$21:$W$36,5,FALSE)</f>
        <v>Control Financiero</v>
      </c>
      <c r="AA18" s="16" t="e">
        <f>VLOOKUP($W18,Per_res!$P$21:$W$36,6,FALSE)</f>
        <v>#N/A</v>
      </c>
      <c r="AB18" s="16" t="str">
        <f>VLOOKUP($W18,Per_res!$P$21:$W$36,7,FALSE)</f>
        <v>Importante</v>
      </c>
      <c r="AC18" s="76">
        <f>VLOOKUP($W18,Per_res!$P$21:$W$36,8,FALSE)</f>
        <v>0</v>
      </c>
      <c r="AD18" s="10"/>
      <c r="AE18" s="16">
        <v>11</v>
      </c>
      <c r="AF18" s="16">
        <f>LARGE(Per_res!$P$37:$P$52,AE18)</f>
        <v>2.4E-2</v>
      </c>
      <c r="AG18" s="16" t="str">
        <f>VLOOKUP($AF18,Per_res!$P$37:$W$52,3,FALSE)</f>
        <v>¿La empresa logra optimizar el rendimiento de ventas fuera de línea basados en el rendimiento online?</v>
      </c>
      <c r="AH18" s="16" t="str">
        <f>VLOOKUP($AF18,Per_res!$P$37:$W$52,4,FALSE)</f>
        <v>Mercadeo</v>
      </c>
      <c r="AI18" s="16" t="str">
        <f>VLOOKUP($AF18,Per_res!$P$37:$W$52,5,FALSE)</f>
        <v>Medios en línea</v>
      </c>
      <c r="AJ18" s="16" t="e">
        <f>VLOOKUP($AF18,Per_res!$P$37:$W$52,6,FALSE)</f>
        <v>#N/A</v>
      </c>
      <c r="AK18" s="16" t="str">
        <f>VLOOKUP($AF18,Per_res!$P$37:$W$52,7,FALSE)</f>
        <v>Poco importante</v>
      </c>
      <c r="AL18" s="76">
        <f>VLOOKUP($AF18,Per_res!$P$37:$W$52,8,FALSE)</f>
        <v>0</v>
      </c>
      <c r="AM18" s="10"/>
      <c r="AN18" s="16">
        <v>11</v>
      </c>
      <c r="AO18" s="16">
        <f>LARGE(Per_res!$P$53:$P$64,Ran_es!AN18)</f>
        <v>1.5900000000000001E-2</v>
      </c>
      <c r="AP18" s="16" t="str">
        <f>VLOOKUP($AO18,Per_res!$P$53:$W$64,3,FALSE)</f>
        <v>¿La empresa tiene el control de su sistema de entrega?</v>
      </c>
      <c r="AQ18" s="16" t="str">
        <f>VLOOKUP($AO18,Per_res!$P$53:$W$64,4,FALSE)</f>
        <v>Operaciones</v>
      </c>
      <c r="AR18" s="16" t="str">
        <f>VLOOKUP($AO18,Per_res!$P$53:$W$64,5,FALSE)</f>
        <v>Logística</v>
      </c>
      <c r="AS18" s="16" t="e">
        <f>VLOOKUP($AO18,Per_res!$P$53:$W$64,6,FALSE)</f>
        <v>#N/A</v>
      </c>
      <c r="AT18" s="16" t="str">
        <f>VLOOKUP($AO18,Per_res!$P$53:$W$64,7,FALSE)</f>
        <v>Irrelevante</v>
      </c>
      <c r="AU18" s="76">
        <f>VLOOKUP($AO18,Per_res!$P$53:$W$64,8,FALSE)</f>
        <v>0</v>
      </c>
      <c r="AV18" s="10"/>
      <c r="AW18" s="16">
        <v>11</v>
      </c>
      <c r="AX18" s="16">
        <f>LARGE(Per_res!$P$65:$P$76,Ran_es!AW18)</f>
        <v>2.0364</v>
      </c>
      <c r="AY18" s="16" t="str">
        <f>VLOOKUP($AX18,Per_res!$P$65:$W$76,3,FALSE)</f>
        <v>¿La empresa lleva a cabo la contratación interna o externa?</v>
      </c>
      <c r="AZ18" s="16" t="str">
        <f>VLOOKUP($AX18,Per_res!$P$65:$W$76,4,FALSE)</f>
        <v>Gestión de Personas (GP)</v>
      </c>
      <c r="BA18" s="16" t="str">
        <f>VLOOKUP($AX18,Per_res!$P$65:$W$76,5,FALSE)</f>
        <v>Reclutamiento y selección</v>
      </c>
      <c r="BB18" s="16" t="str">
        <f>VLOOKUP($AX18,Per_res!$P$65:$W$76,6,FALSE)</f>
        <v>Es muy importante contratar empleados internos, ya que esto valorizará sus empleados actuales, sin embargo, al dar exclusividad a este tipo de contratación usted tiende a dejar de fortalecer el cuadro de sus empleados.</v>
      </c>
      <c r="BC18" s="16" t="str">
        <f>VLOOKUP($AX18,Per_res!$P$65:$W$76,7,FALSE)</f>
        <v>Importante</v>
      </c>
      <c r="BD18" s="76">
        <f>VLOOKUP($AX18,Per_res!$P$65:$W$76,8,FALSE)</f>
        <v>0.5</v>
      </c>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row>
    <row r="19" spans="1:107" s="11" customFormat="1" ht="53.25" customHeight="1" x14ac:dyDescent="0.3">
      <c r="A19" s="83"/>
      <c r="C19" s="39" t="str">
        <f>IF($D$5="Crescente",IF($D$4=$P$8,O12,IF($D$4=$Y$8,X12,IF($D$4=$AH$8,AG12,IF($D$4=$AQ$8,AP8,AY8)))),IF($D$4=$P$8,O19,IF($D$4=$Y$8,X19,IF($D$4=$AH$8,AG19,IF($D$4=$AQ$8,AP19,AY19)))))</f>
        <v>¿Cómo es elaborado el plan de desarrollo de los empleados?</v>
      </c>
      <c r="D19" s="40" t="str">
        <f>IF($D$5="Crescente",IF($D$4=$P$8,P12&amp;" - "&amp;Q12,IF($D$4=$Y$8,Y12&amp;" - "&amp;Z12,IF($D$4=$AH$8,AH12&amp;" - "&amp;AI12,IF($D$4=$AQ$8,AQ8&amp;" - "&amp;AR8,AZ8&amp;" - "&amp;BA8)))),IF($D$4=$P$8,P19&amp;" - "&amp;Q19,IF($D$4=$Y$8,Y19&amp;" - "&amp;Z19,IF($D$4=$AH$8,AH19&amp;" - "&amp;AI19,IF($D$4=$AQ$8,AQ19&amp;" - "&amp;AR19,AZ19&amp;" - "&amp;BA19)))))</f>
        <v>Gestión de Personas (GP) - Entrenamiento y desarrollo</v>
      </c>
      <c r="E19" s="263" t="str">
        <f>IF($D$5="Crescente",IF($D$4=$P$8,R12,IF($D$4=$Y$8,AA12,IF($D$4=$AH$8,AJ12,IF($D$4=$AQ$8,AS8,BB8)))),IF($D$4=$P$8,R19,IF($D$4=$Y$8,AA19,IF($D$4=$AH$8,AJ19,IF($D$4=$AQ$8,AS19,BB19)))))</f>
        <v>¡Felicitaciones! ¡Usted ya tiene el nivel máximo en esa cuestión!</v>
      </c>
      <c r="F19" s="263"/>
      <c r="G19" s="263"/>
      <c r="H19" s="40" t="str">
        <f>IF($D$5="Crescente",IF($D$4=$P$8,S12,IF($D$4=$Y$8,AB12,IF($D$4=$AH$8,AK12,IF($D$4=$AQ$8,AT8,BC8)))),IF($D$4=$P$8,S19,IF($D$4=$Y$8,AB19,IF($D$4=$AH$8,AK19,IF($D$4=$AQ$8,AT19,BC19)))))</f>
        <v>Importante</v>
      </c>
      <c r="I19" s="50">
        <f>IF($D$5="Crescente",IF($D$4=$P$8,T12,IF($D$4=$Y$8,AC12,IF($D$4=$AH$8,AL12,IF($D$4=$AQ$8,AU8,BD8)))),IF($D$4=$P$8,T19,IF($D$4=$Y$8,AC19,IF($D$4=$AH$8,AL19,IF($D$4=$AQ$8,AU19,BD19)))))</f>
        <v>1</v>
      </c>
      <c r="K19" s="10"/>
      <c r="L19" s="10"/>
      <c r="M19" s="16">
        <v>12</v>
      </c>
      <c r="N19" s="16">
        <f>LARGE(Per_res!$P$5:$P$20,Ran_es!M19)</f>
        <v>3.0303</v>
      </c>
      <c r="O19" s="16" t="str">
        <f>VLOOKUP($N19,Per_res!$P$5:$W$20,3,FALSE)</f>
        <v>¿La empresa utiliza métodos de análisis de información para formular sus estrategias?</v>
      </c>
      <c r="P19" s="16" t="str">
        <f>VLOOKUP($N19,Per_res!$P$5:$W$20,4,FALSE)</f>
        <v>Estrategia</v>
      </c>
      <c r="Q19" s="16" t="str">
        <f>VLOOKUP($N19,Per_res!$P$5:$W$20,5,FALSE)</f>
        <v>Estrategia a Corto Plazo</v>
      </c>
      <c r="R19" s="16" t="str">
        <f>VLOOKUP($N19,Per_res!$P$5:$W$20,6,FALSE)</f>
        <v>Envuelva a los empleados en el desarrollo de análisis internos y externos.</v>
      </c>
      <c r="S19" s="16" t="str">
        <f>VLOOKUP($N19,Per_res!$P$5:$W$20,7,FALSE)</f>
        <v>Importante</v>
      </c>
      <c r="T19" s="76">
        <f>VLOOKUP($N19,Per_res!$P$5:$W$20,8,FALSE)</f>
        <v>0.75</v>
      </c>
      <c r="U19" s="10"/>
      <c r="V19" s="16">
        <v>12</v>
      </c>
      <c r="W19" s="16">
        <f>LARGE(Per_res!$P$21:$P$36,Ran_es!V19)</f>
        <v>3.2099999999999997E-2</v>
      </c>
      <c r="X19" s="16" t="str">
        <f>VLOOKUP($W19,Per_res!$P$21:$W$36,3,FALSE)</f>
        <v>¿La empresa lleva a cabo una gestión en su flujo de caja?</v>
      </c>
      <c r="Y19" s="16" t="str">
        <f>VLOOKUP($W19,Per_res!$P$21:$W$36,4,FALSE)</f>
        <v>Finanzas</v>
      </c>
      <c r="Z19" s="16" t="str">
        <f>VLOOKUP($W19,Per_res!$P$21:$W$36,5,FALSE)</f>
        <v>Control Financiero</v>
      </c>
      <c r="AA19" s="16" t="e">
        <f>VLOOKUP($W19,Per_res!$P$21:$W$36,6,FALSE)</f>
        <v>#N/A</v>
      </c>
      <c r="AB19" s="16" t="str">
        <f>VLOOKUP($W19,Per_res!$P$21:$W$36,7,FALSE)</f>
        <v>Importante</v>
      </c>
      <c r="AC19" s="76">
        <f>VLOOKUP($W19,Per_res!$P$21:$W$36,8,FALSE)</f>
        <v>0</v>
      </c>
      <c r="AD19" s="10"/>
      <c r="AE19" s="16">
        <v>12</v>
      </c>
      <c r="AF19" s="16">
        <f>LARGE(Per_res!$P$37:$P$52,AE19)</f>
        <v>2.3800000000000002E-2</v>
      </c>
      <c r="AG19" s="16" t="str">
        <f>VLOOKUP($AF19,Per_res!$P$37:$W$52,3,FALSE)</f>
        <v>¿La empresa lleva a cabo campañas en línea?</v>
      </c>
      <c r="AH19" s="16" t="str">
        <f>VLOOKUP($AF19,Per_res!$P$37:$W$52,4,FALSE)</f>
        <v>Mercadeo</v>
      </c>
      <c r="AI19" s="16" t="str">
        <f>VLOOKUP($AF19,Per_res!$P$37:$W$52,5,FALSE)</f>
        <v>Medios en línea</v>
      </c>
      <c r="AJ19" s="16" t="e">
        <f>VLOOKUP($AF19,Per_res!$P$37:$W$52,6,FALSE)</f>
        <v>#N/A</v>
      </c>
      <c r="AK19" s="16" t="str">
        <f>VLOOKUP($AF19,Per_res!$P$37:$W$52,7,FALSE)</f>
        <v>Poco importante</v>
      </c>
      <c r="AL19" s="76">
        <f>VLOOKUP($AF19,Per_res!$P$37:$W$52,8,FALSE)</f>
        <v>0</v>
      </c>
      <c r="AM19" s="10"/>
      <c r="AN19" s="16">
        <v>12</v>
      </c>
      <c r="AO19" s="16">
        <f>LARGE(Per_res!$P$53:$P$64,Ran_es!AN19)</f>
        <v>1.5300000000000001E-2</v>
      </c>
      <c r="AP19" s="16" t="str">
        <f>VLOOKUP($AO19,Per_res!$P$53:$W$64,3,FALSE)</f>
        <v>¿La empresa posee un estricto control de calidad?</v>
      </c>
      <c r="AQ19" s="16" t="str">
        <f>VLOOKUP($AO19,Per_res!$P$53:$W$64,4,FALSE)</f>
        <v>Operaciones</v>
      </c>
      <c r="AR19" s="16" t="str">
        <f>VLOOKUP($AO19,Per_res!$P$53:$W$64,5,FALSE)</f>
        <v>Calidad</v>
      </c>
      <c r="AS19" s="16" t="e">
        <f>VLOOKUP($AO19,Per_res!$P$53:$W$64,6,FALSE)</f>
        <v>#N/A</v>
      </c>
      <c r="AT19" s="16" t="str">
        <f>VLOOKUP($AO19,Per_res!$P$53:$W$64,7,FALSE)</f>
        <v>Irrelevante</v>
      </c>
      <c r="AU19" s="76">
        <f>VLOOKUP($AO19,Per_res!$P$53:$W$64,8,FALSE)</f>
        <v>0</v>
      </c>
      <c r="AV19" s="10"/>
      <c r="AW19" s="16">
        <v>12</v>
      </c>
      <c r="AX19" s="16">
        <f>LARGE(Per_res!$P$65:$P$76,Ran_es!AW19)</f>
        <v>1.0368999999999999</v>
      </c>
      <c r="AY19" s="16" t="str">
        <f>VLOOKUP($AX19,Per_res!$P$65:$W$76,3,FALSE)</f>
        <v>¿Cómo es hecha la comunicación interna dentro de la empresa?</v>
      </c>
      <c r="AZ19" s="16" t="str">
        <f>VLOOKUP($AX19,Per_res!$P$65:$W$76,4,FALSE)</f>
        <v>Gestión de Personas (GP)</v>
      </c>
      <c r="BA19" s="16" t="str">
        <f>VLOOKUP($AX19,Per_res!$P$65:$W$76,5,FALSE)</f>
        <v>Retención de talento</v>
      </c>
      <c r="BB19" s="16" t="str">
        <f>VLOOKUP($AX19,Per_res!$P$65:$W$76,6,FALSE)</f>
        <v>Realice constantes reuniones para promover el intercambio de informaciones. Muchos gerentes cambian las reglas y se olvidan de comunicar sobre esos cambios a sus empleados. Este tipo de error aumenta las posibilidades de que los cambios realizados no traigan resultados esperados.</v>
      </c>
      <c r="BC19" s="16" t="str">
        <f>VLOOKUP($AX19,Per_res!$P$65:$W$76,7,FALSE)</f>
        <v>Importante</v>
      </c>
      <c r="BD19" s="76">
        <f>VLOOKUP($AX19,Per_res!$P$65:$W$76,8,FALSE)</f>
        <v>0.25</v>
      </c>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row>
    <row r="20" spans="1:107" s="11" customFormat="1" ht="53.25" customHeight="1" x14ac:dyDescent="0.3">
      <c r="A20" s="83"/>
      <c r="C20" s="39" t="str">
        <f>IF($D$5="Crescente",IF($D$4=$P$8,O11,IF($D$4=$Y$8,X11,IF($D$4=$AH$8,AG11,IF($D$4=$AQ$8,AP11,AY11)))),IF($D$4=$P$8,O20,IF($D$4=$Y$8,X20,IF($D$4=$AH$8,AG20,IF($D$4=$AQ$8,AP20,AY20)))))</f>
        <v>¿Cómo se distribuyen  los cargos y la evaluación de los sueldos?</v>
      </c>
      <c r="D20" s="40" t="str">
        <f>IF($D$5="Crescente",IF($D$4=$P$8,P11&amp;" - "&amp;Q11,IF($D$4=$Y$8,Y11&amp;" - "&amp;Z11,IF($D$4=$AH$8,AH11&amp;" - "&amp;AI11,IF($D$4=$AQ$8,AQ11&amp;" - "&amp;AR11,AZ11&amp;" - "&amp;BA11)))),IF($D$4=$P$8,P20&amp;" - "&amp;Q20,IF($D$4=$Y$8,Y20&amp;" - "&amp;Z20,IF($D$4=$AH$8,AH20&amp;" - "&amp;AI20,IF($D$4=$AQ$8,AQ20&amp;" - "&amp;AR20,AZ20&amp;" - "&amp;BA20)))))</f>
        <v>Gestión de Personas (GP) - Retención de talento</v>
      </c>
      <c r="E20" s="263" t="str">
        <f>IF($D$5="Crescente",IF($D$4=$P$8,R11,IF($D$4=$Y$8,AA11,IF($D$4=$AH$8,AJ11,IF($D$4=$AQ$8,AS11,BB11)))),IF($D$4=$P$8,R20,IF($D$4=$Y$8,AA20,IF($D$4=$AH$8,AJ20,IF($D$4=$AQ$8,AS20,BB20)))))</f>
        <v>Actualice las descripciones de los cargos y las compatibilice con las actividades realizadas en su empresa. Los cambios del mercado reflejan en su empresa y estos cambios pueden reflejar en las actividades que sus empleados realizan.</v>
      </c>
      <c r="F20" s="263"/>
      <c r="G20" s="263"/>
      <c r="I20" s="50">
        <f>IF($D$5="Crescente",IF($D$4=$P$8,T11,IF($D$4=$Y$8,AC11,IF($D$4=$AH$8,AL11,IF($D$4=$AQ$8,AU11,BD11)))),IF($D$4=$P$8,T20,IF($D$4=$Y$8,AC20,IF($D$4=$AH$8,AL20,IF($D$4=$AQ$8,AU20,BD20)))))</f>
        <v>0.75</v>
      </c>
      <c r="K20" s="10"/>
      <c r="L20" s="10"/>
      <c r="M20" s="16">
        <v>13</v>
      </c>
      <c r="N20" s="16">
        <f>LARGE(Per_res!$P$5:$P$20,Ran_es!M20)</f>
        <v>2.0304000000000002</v>
      </c>
      <c r="O20" s="16" t="str">
        <f>VLOOKUP($N20,Per_res!$P$5:$W$20,3,FALSE)</f>
        <v>¿La empresa monitorea los resultados y tiene objetivos estratégicos para el corto plazo?</v>
      </c>
      <c r="P20" s="16" t="str">
        <f>VLOOKUP($N20,Per_res!$P$5:$W$20,4,FALSE)</f>
        <v>Estrategia</v>
      </c>
      <c r="Q20" s="16" t="str">
        <f>VLOOKUP($N20,Per_res!$P$5:$W$20,5,FALSE)</f>
        <v>Estrategia a Corto Plazo</v>
      </c>
      <c r="R20" s="16" t="str">
        <f>VLOOKUP($N20,Per_res!$P$5:$W$20,6,FALSE)</f>
        <v>Con el acompañamiento de los resultados de su empresa, usted estará listo para lograr identificar las fortalezas y debilidades de su negocio. Por lo tanto, se podrá, con más precisión, tomar acciones para aumentar las cosas buenas y reducir el impacto de las cosas malas.</v>
      </c>
      <c r="S20" s="16" t="str">
        <f>VLOOKUP($N20,Per_res!$P$5:$W$20,7,FALSE)</f>
        <v>Importante</v>
      </c>
      <c r="T20" s="76">
        <f>VLOOKUP($N20,Per_res!$P$5:$W$20,8,FALSE)</f>
        <v>0.5</v>
      </c>
      <c r="U20" s="10"/>
      <c r="V20" s="16">
        <v>13</v>
      </c>
      <c r="W20" s="16">
        <f>LARGE(Per_res!$P$21:$P$36,Ran_es!V20)</f>
        <v>3.2000000000000001E-2</v>
      </c>
      <c r="X20" s="16" t="str">
        <f>VLOOKUP($W20,Per_res!$P$21:$W$36,3,FALSE)</f>
        <v>¿La empresa tiene previsto solicitar o ya adquirió un préstamo?</v>
      </c>
      <c r="Y20" s="16" t="str">
        <f>VLOOKUP($W20,Per_res!$P$21:$W$36,4,FALSE)</f>
        <v>Finanzas</v>
      </c>
      <c r="Z20" s="16" t="str">
        <f>VLOOKUP($W20,Per_res!$P$21:$W$36,5,FALSE)</f>
        <v>Planificación Financiera</v>
      </c>
      <c r="AA20" s="16" t="e">
        <f>VLOOKUP($W20,Per_res!$P$21:$W$36,6,FALSE)</f>
        <v>#N/A</v>
      </c>
      <c r="AB20" s="16" t="str">
        <f>VLOOKUP($W20,Per_res!$P$21:$W$36,7,FALSE)</f>
        <v>Importante</v>
      </c>
      <c r="AC20" s="76">
        <f>VLOOKUP($W20,Per_res!$P$21:$W$36,8,FALSE)</f>
        <v>0</v>
      </c>
      <c r="AD20" s="10"/>
      <c r="AE20" s="16">
        <v>13</v>
      </c>
      <c r="AF20" s="16">
        <f>LARGE(Per_res!$P$37:$P$52,AE20)</f>
        <v>2.3599999999999999E-2</v>
      </c>
      <c r="AG20" s="16" t="str">
        <f>VLOOKUP($AF20,Per_res!$P$37:$W$52,3,FALSE)</f>
        <v>¿La empresa monitorea la satisfacción de sus clientes?</v>
      </c>
      <c r="AH20" s="16" t="str">
        <f>VLOOKUP($AF20,Per_res!$P$37:$W$52,4,FALSE)</f>
        <v>Mercadeo</v>
      </c>
      <c r="AI20" s="16" t="str">
        <f>VLOOKUP($AF20,Per_res!$P$37:$W$52,5,FALSE)</f>
        <v>Planificación de Marketing</v>
      </c>
      <c r="AJ20" s="16" t="e">
        <f>VLOOKUP($AF20,Per_res!$P$37:$W$52,6,FALSE)</f>
        <v>#N/A</v>
      </c>
      <c r="AK20" s="16" t="str">
        <f>VLOOKUP($AF20,Per_res!$P$37:$W$52,7,FALSE)</f>
        <v>Poco importante</v>
      </c>
      <c r="AL20" s="76">
        <f>VLOOKUP($AF20,Per_res!$P$37:$W$52,8,FALSE)</f>
        <v>0</v>
      </c>
      <c r="AM20" s="10"/>
      <c r="AN20" s="16"/>
      <c r="AO20" s="16"/>
      <c r="AP20" s="10"/>
      <c r="AQ20" s="10"/>
      <c r="AR20" s="10"/>
      <c r="AS20" s="10"/>
      <c r="AT20" s="10"/>
      <c r="AU20" s="10"/>
      <c r="AV20" s="10"/>
      <c r="AW20" s="16"/>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row>
    <row r="21" spans="1:107" s="11" customFormat="1" ht="53.25" customHeight="1" x14ac:dyDescent="0.3">
      <c r="A21" s="83"/>
      <c r="C21" s="39" t="str">
        <f>IF($D$5="Crescente",IF($D$4=$P$8,O10,IF($D$4=$Y$8,X10,IF($D$4=$AH$8,AG10,IF($D$4=$AQ$8,AP10,AY10)))),IF($D$4=$P$8,O21,IF($D$4=$Y$8,X21,IF($D$4=$AH$8,AG21,IF($D$4=$AQ$8,AP21,AY21)))))</f>
        <v>¿Cómo la empresa garantiza la salud y el bienestar de sus empleados?</v>
      </c>
      <c r="D21" s="40" t="str">
        <f>IF($D$5="Crescente",IF($D$4=$P$8,P10&amp;" - "&amp;Q10,IF($D$4=$Y$8,Y10&amp;" - "&amp;Z10,IF($D$4=$AH$8,AH10&amp;" - "&amp;AI10,IF($D$4=$AQ$8,AQ10&amp;" - "&amp;AR10,AZ10&amp;" - "&amp;BA10)))),IF($D$4=$P$8,P21&amp;" - "&amp;Q21,IF($D$4=$Y$8,Y21&amp;" - "&amp;Z21,IF($D$4=$AH$8,AH21&amp;" - "&amp;AI21,IF($D$4=$AQ$8,AQ21&amp;" - "&amp;AR21,AZ21&amp;" - "&amp;BA21)))))</f>
        <v>Gestión de Personas (GP) - Retención de talento</v>
      </c>
      <c r="E21" s="263" t="str">
        <f>IF($D$5="Crescente",IF($D$4=$P$8,R10,IF($D$4=$Y$8,AA10,IF($D$4=$AH$8,AJ10,IF($D$4=$AQ$8,AS10,BB10)))),IF($D$4=$P$8,R21,IF($D$4=$Y$8,AA21,IF($D$4=$AH$8,AJ21,IF($D$4=$AQ$8,AS21,BB21)))))</f>
        <v>Crie un canal formal de quejas de los empleados y trátelos de manera eficiente. Ademá de eso, deje los horarios y lugares de trabajo más flexibles. A menudo, eso puede ahorrar el tiempo de su colaborador y llevar más bienestar para él y para su empresa.</v>
      </c>
      <c r="F21" s="263"/>
      <c r="G21" s="263"/>
      <c r="I21" s="50">
        <f>IF($D$5="Crescente",IF($D$4=$P$8,T10,IF($D$4=$Y$8,AC10,IF($D$4=$AH$8,AL10,IF($D$4=$AQ$8,AU10,BD10)))),IF($D$4=$P$8,T21,IF($D$4=$Y$8,AC21,IF($D$4=$AH$8,AL21,IF($D$4=$AQ$8,AU21,BD21)))))</f>
        <v>0.75</v>
      </c>
      <c r="K21" s="10"/>
      <c r="L21" s="10"/>
      <c r="M21" s="16">
        <v>14</v>
      </c>
      <c r="N21" s="16">
        <f>LARGE(Per_res!$P$5:$P$20,Ran_es!M21)</f>
        <v>2.0301999999999998</v>
      </c>
      <c r="O21" s="16" t="str">
        <f>VLOOKUP($N21,Per_res!$P$5:$W$20,3,FALSE)</f>
        <v>¿Cómo la empresa lleva a cabo su planificación estratégica?</v>
      </c>
      <c r="P21" s="16" t="str">
        <f>VLOOKUP($N21,Per_res!$P$5:$W$20,4,FALSE)</f>
        <v>Estrategia</v>
      </c>
      <c r="Q21" s="16" t="str">
        <f>VLOOKUP($N21,Per_res!$P$5:$W$20,5,FALSE)</f>
        <v>Estrategia a Corto Plazo</v>
      </c>
      <c r="R21" s="16" t="str">
        <f>VLOOKUP($N21,Per_res!$P$5:$W$20,6,FALSE)</f>
        <v>Busque realizar la planificación estratégica formalmente y con una frecuencia definida, para así poder revisar la realineación de los objetivos y metas.</v>
      </c>
      <c r="S21" s="16" t="str">
        <f>VLOOKUP($N21,Per_res!$P$5:$W$20,7,FALSE)</f>
        <v>Importante</v>
      </c>
      <c r="T21" s="76">
        <f>VLOOKUP($N21,Per_res!$P$5:$W$20,8,FALSE)</f>
        <v>0.5</v>
      </c>
      <c r="U21" s="10"/>
      <c r="V21" s="16">
        <v>14</v>
      </c>
      <c r="W21" s="16">
        <f>LARGE(Per_res!$P$21:$P$36,Ran_es!V21)</f>
        <v>3.1899999999999998E-2</v>
      </c>
      <c r="X21" s="16" t="str">
        <f>VLOOKUP($W21,Per_res!$P$21:$W$36,3,FALSE)</f>
        <v>¿La empresa sabe la diferencia entre costo e inversión?</v>
      </c>
      <c r="Y21" s="16" t="str">
        <f>VLOOKUP($W21,Per_res!$P$21:$W$36,4,FALSE)</f>
        <v>Finanzas</v>
      </c>
      <c r="Z21" s="16" t="str">
        <f>VLOOKUP($W21,Per_res!$P$21:$W$36,5,FALSE)</f>
        <v>Planificación Financiera</v>
      </c>
      <c r="AA21" s="16" t="e">
        <f>VLOOKUP($W21,Per_res!$P$21:$W$36,6,FALSE)</f>
        <v>#N/A</v>
      </c>
      <c r="AB21" s="16" t="str">
        <f>VLOOKUP($W21,Per_res!$P$21:$W$36,7,FALSE)</f>
        <v>Importante</v>
      </c>
      <c r="AC21" s="76">
        <f>VLOOKUP($W21,Per_res!$P$21:$W$36,8,FALSE)</f>
        <v>0</v>
      </c>
      <c r="AD21" s="10"/>
      <c r="AE21" s="16">
        <v>14</v>
      </c>
      <c r="AF21" s="16">
        <f>LARGE(Per_res!$P$37:$P$52,AE21)</f>
        <v>1.46E-2</v>
      </c>
      <c r="AG21" s="16" t="str">
        <f>VLOOKUP($AF21,Per_res!$P$37:$W$52,3,FALSE)</f>
        <v>¿La empresa lleva a cabo un registro de clientes?</v>
      </c>
      <c r="AH21" s="16" t="str">
        <f>VLOOKUP($AF21,Per_res!$P$37:$W$52,4,FALSE)</f>
        <v>Mercadeo</v>
      </c>
      <c r="AI21" s="16" t="str">
        <f>VLOOKUP($AF21,Per_res!$P$37:$W$52,5,FALSE)</f>
        <v>Relación con los Clientes</v>
      </c>
      <c r="AJ21" s="16" t="e">
        <f>VLOOKUP($AF21,Per_res!$P$37:$W$52,6,FALSE)</f>
        <v>#N/A</v>
      </c>
      <c r="AK21" s="16" t="str">
        <f>VLOOKUP($AF21,Per_res!$P$37:$W$52,7,FALSE)</f>
        <v>Irrelevante</v>
      </c>
      <c r="AL21" s="76">
        <f>VLOOKUP($AF21,Per_res!$P$37:$W$52,8,FALSE)</f>
        <v>0</v>
      </c>
      <c r="AM21" s="10"/>
      <c r="AN21" s="16"/>
      <c r="AO21" s="16"/>
      <c r="AP21" s="10"/>
      <c r="AQ21" s="10"/>
      <c r="AR21" s="10"/>
      <c r="AS21" s="10"/>
      <c r="AT21" s="10"/>
      <c r="AU21" s="10"/>
      <c r="AV21" s="10"/>
      <c r="AW21" s="16"/>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row>
    <row r="22" spans="1:107" s="11" customFormat="1" ht="53.25" customHeight="1" x14ac:dyDescent="0.3">
      <c r="A22" s="83"/>
      <c r="C22" s="39" t="str">
        <f>IF($D$5="Crescente",IF($D$4=$P$8,O9,IF($D$4=$Y$8,X9,IF($D$4=$AH$8,AG9,IF($D$4=$AQ$8,AP9,AY9)))),IF($D$4=$P$8,O22,IF($D$4=$Y$8,X22,IF($D$4=$AH$8,AG22,IF($D$4=$AQ$8,AP22,AY22)))))</f>
        <v>¿Qué tipo de empleado contrata la empresa?</v>
      </c>
      <c r="D22" s="40" t="str">
        <f>IF($D$5="Crescente",IF($D$4=$P$8,P9&amp;" - "&amp;Q9,IF($D$4=$Y$8,Y9&amp;" - "&amp;Z9,IF($D$4=$AH$8,AH9&amp;" - "&amp;AI9,IF($D$4=$AQ$8,AQ9&amp;" - "&amp;AR9,AZ9&amp;" - "&amp;BA9)))),IF($D$4=$P$8,P22&amp;" - "&amp;Q22,IF($D$4=$Y$8,Y22&amp;" - "&amp;Z22,IF($D$4=$AH$8,AH22&amp;" - "&amp;AI22,IF($D$4=$AQ$8,AQ22&amp;" - "&amp;AR22,AZ22&amp;" - "&amp;BA22)))))</f>
        <v>Gestión de Personas (GP) - Reclutamiento y selección</v>
      </c>
      <c r="E22" s="263" t="str">
        <f>IF($D$5="Crescente",IF($D$4=$P$8,R9,IF($D$4=$Y$8,AA9,IF($D$4=$AH$8,AJ9,IF($D$4=$AQ$8,AS9,BB9)))),IF($D$4=$P$8,R22,IF($D$4=$Y$8,AA22,IF($D$4=$AH$8,AJ22,IF($D$4=$AQ$8,AS22,BB22)))))</f>
        <v>¡Felicitaciones! ¡Usted ya tiene el nivel máximo en esa cuestión!</v>
      </c>
      <c r="F22" s="263"/>
      <c r="G22" s="263"/>
      <c r="I22" s="50">
        <f>IF($D$5="Crescente",IF($D$4=$P$8,T9,IF($D$4=$Y$8,AC9,IF($D$4=$AH$8,AL9,IF($D$4=$AQ$8,AU9,BD9)))),IF($D$4=$P$8,T22,IF($D$4=$Y$8,AC22,IF($D$4=$AH$8,AL22,IF($D$4=$AQ$8,AU22,BD22)))))</f>
        <v>1</v>
      </c>
      <c r="K22" s="10"/>
      <c r="L22" s="10"/>
      <c r="M22" s="16">
        <v>15</v>
      </c>
      <c r="N22" s="16">
        <f>LARGE(Per_res!$P$5:$P$20,Ran_es!M22)</f>
        <v>1.0308999999999999</v>
      </c>
      <c r="O22" s="16" t="str">
        <f>VLOOKUP($N22,Per_res!$P$5:$W$20,3,FALSE)</f>
        <v>¿Cómo la empresa emplea los conceptos de responsabilidad social corporativa?</v>
      </c>
      <c r="P22" s="16" t="str">
        <f>VLOOKUP($N22,Per_res!$P$5:$W$20,4,FALSE)</f>
        <v>Estrategia</v>
      </c>
      <c r="Q22" s="16" t="str">
        <f>VLOOKUP($N22,Per_res!$P$5:$W$20,5,FALSE)</f>
        <v>Estrategia a Largo Plazo</v>
      </c>
      <c r="R22" s="16" t="str">
        <f>VLOOKUP($N22,Per_res!$P$5:$W$20,6,FALSE)</f>
        <v>Trate de hacer más por el medio ambiente y por  la sociedad que rodea a su entorno empresarial: propietarios, funcionarios, empleados, proveedores, la comunidad y el propio medio ambiente.</v>
      </c>
      <c r="S22" s="16" t="str">
        <f>VLOOKUP($N22,Per_res!$P$5:$W$20,7,FALSE)</f>
        <v>Importante</v>
      </c>
      <c r="T22" s="76">
        <f>VLOOKUP($N22,Per_res!$P$5:$W$20,8,FALSE)</f>
        <v>0.25</v>
      </c>
      <c r="U22" s="10"/>
      <c r="V22" s="16">
        <v>15</v>
      </c>
      <c r="W22" s="16">
        <f>LARGE(Per_res!$P$21:$P$36,Ran_es!V22)</f>
        <v>3.1800000000000002E-2</v>
      </c>
      <c r="X22" s="16" t="str">
        <f>VLOOKUP($W22,Per_res!$P$21:$W$36,3,FALSE)</f>
        <v>¿La empresa cuenta con la planificación y control del presupuesto?</v>
      </c>
      <c r="Y22" s="16" t="str">
        <f>VLOOKUP($W22,Per_res!$P$21:$W$36,4,FALSE)</f>
        <v>Finanzas</v>
      </c>
      <c r="Z22" s="16" t="str">
        <f>VLOOKUP($W22,Per_res!$P$21:$W$36,5,FALSE)</f>
        <v>Planificación Financiera</v>
      </c>
      <c r="AA22" s="16" t="e">
        <f>VLOOKUP($W22,Per_res!$P$21:$W$36,6,FALSE)</f>
        <v>#N/A</v>
      </c>
      <c r="AB22" s="16" t="str">
        <f>VLOOKUP($W22,Per_res!$P$21:$W$36,7,FALSE)</f>
        <v>Importante</v>
      </c>
      <c r="AC22" s="76">
        <f>VLOOKUP($W22,Per_res!$P$21:$W$36,8,FALSE)</f>
        <v>0</v>
      </c>
      <c r="AD22" s="10"/>
      <c r="AE22" s="16">
        <v>15</v>
      </c>
      <c r="AF22" s="16">
        <f>LARGE(Per_res!$P$37:$P$52,AE22)</f>
        <v>1.43E-2</v>
      </c>
      <c r="AG22" s="16" t="str">
        <f>VLOOKUP($AF22,Per_res!$P$37:$W$52,3,FALSE)</f>
        <v>¿La empresa invierte en estrategias de boca en boca?</v>
      </c>
      <c r="AH22" s="16" t="str">
        <f>VLOOKUP($AF22,Per_res!$P$37:$W$52,4,FALSE)</f>
        <v>Mercadeo</v>
      </c>
      <c r="AI22" s="16" t="str">
        <f>VLOOKUP($AF22,Per_res!$P$37:$W$52,5,FALSE)</f>
        <v>Medios fuera de línea</v>
      </c>
      <c r="AJ22" s="16" t="e">
        <f>VLOOKUP($AF22,Per_res!$P$37:$W$52,6,FALSE)</f>
        <v>#N/A</v>
      </c>
      <c r="AK22" s="16" t="str">
        <f>VLOOKUP($AF22,Per_res!$P$37:$W$52,7,FALSE)</f>
        <v>Irrelevante</v>
      </c>
      <c r="AL22" s="76">
        <f>VLOOKUP($AF22,Per_res!$P$37:$W$52,8,FALSE)</f>
        <v>0</v>
      </c>
      <c r="AM22" s="10"/>
      <c r="AN22" s="16"/>
      <c r="AO22" s="16"/>
      <c r="AP22" s="10"/>
      <c r="AQ22" s="10"/>
      <c r="AR22" s="10"/>
      <c r="AS22" s="10"/>
      <c r="AT22" s="10"/>
      <c r="AU22" s="10"/>
      <c r="AV22" s="10"/>
      <c r="AW22" s="16"/>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row>
    <row r="23" spans="1:107" s="11" customFormat="1" ht="53.25" customHeight="1" x14ac:dyDescent="0.3">
      <c r="A23" s="83"/>
      <c r="C23" s="39" t="str">
        <f>IF($D$5="Crescente",IF($D$4=$P$8,O8,IF($D$4=$Y$8,X8,IF($D$4=$AH$8,AG8,IF($D$4=$AQ$8,AP8,AY8)))),IF($D$4=$P$8,O23,IF($D$4=$Y$8,X23,IF($D$4=$AH$8,AG23,IF($D$4=$AQ$8,AP23,AY23)))))</f>
        <v>¿Cómo es elaborado el plan de desarrollo de los empleados?</v>
      </c>
      <c r="D23" s="40" t="str">
        <f>IF($D$5="Crescente",IF($D$4=$P$8,P8&amp;" - "&amp;Q8,IF($D$4=$Y$8,Y8&amp;" - "&amp;Z8,IF($D$4=$AH$8,AH8&amp;" - "&amp;AI8,IF($D$4=$AQ$8,AQ8&amp;" - "&amp;AR8,AZ8&amp;" - "&amp;BA8)))),IF($D$4=$P$8,P23&amp;" - "&amp;Q23,IF($D$4=$Y$8,Y23&amp;" - "&amp;Z23,IF($D$4=$AH$8,AH23&amp;" - "&amp;AI23,IF($D$4=$AQ$8,AQ23&amp;" - "&amp;AR23,AZ23&amp;" - "&amp;BA23)))))</f>
        <v>Gestión de Personas (GP) - Entrenamiento y desarrollo</v>
      </c>
      <c r="E23" s="263" t="str">
        <f>IF($D$5="Crescente",IF($D$4=$P$8,R8,IF($D$4=$Y$8,AA8,IF($D$4=$AH$8,AJ8,IF($D$4=$AQ$8,AS8,BB8)))),IF($D$4=$P$8,R23,IF($D$4=$Y$8,AA23,IF($D$4=$AH$8,AJ23,IF($D$4=$AQ$8,AS23,BB23)))))</f>
        <v>¡Felicitaciones! ¡Usted ya tiene el nivel máximo en esa cuestión!</v>
      </c>
      <c r="F23" s="263"/>
      <c r="G23" s="263"/>
      <c r="I23" s="50">
        <f>IF($D$5="Crescente",IF($D$4=$P$8,T8,IF($D$4=$Y$8,AC8,IF($D$4=$AH$8,AL8,IF($D$4=$AQ$8,AU8,BD8)))),IF($D$4=$P$8,T23,IF($D$4=$Y$8,AC23,IF($D$4=$AH$8,AL23,IF($D$4=$AQ$8,AU23,BD23)))))</f>
        <v>1</v>
      </c>
      <c r="K23" s="10"/>
      <c r="L23" s="10"/>
      <c r="M23" s="16">
        <v>16</v>
      </c>
      <c r="N23" s="16">
        <f>LARGE(Per_res!$P$5:$P$20,Ran_es!M23)</f>
        <v>1.0301</v>
      </c>
      <c r="O23" s="16" t="str">
        <f>VLOOKUP($N23,Per_res!$P$5:$W$20,3,FALSE)</f>
        <v>¿La empresa cuenta con directrices estratégicas claras y comprendidas en toda la organización?</v>
      </c>
      <c r="P23" s="16" t="str">
        <f>VLOOKUP($N23,Per_res!$P$5:$W$20,4,FALSE)</f>
        <v>Estrategia</v>
      </c>
      <c r="Q23" s="16" t="str">
        <f>VLOOKUP($N23,Per_res!$P$5:$W$20,5,FALSE)</f>
        <v>Estrategia a Corto Plazo</v>
      </c>
      <c r="R23" s="16" t="str">
        <f>VLOOKUP($N23,Per_res!$P$5:$W$20,6,FALSE)</f>
        <v>Dibuje el modelo de negocio de su empresa. Una buena alternativa es utilizar el modelo canvas, que le ayudará de manera práctica en la creación de un modelo de negocios.</v>
      </c>
      <c r="S23" s="16" t="str">
        <f>VLOOKUP($N23,Per_res!$P$5:$W$20,7,FALSE)</f>
        <v>Importante</v>
      </c>
      <c r="T23" s="76">
        <f>VLOOKUP($N23,Per_res!$P$5:$W$20,8,FALSE)</f>
        <v>0.25</v>
      </c>
      <c r="U23" s="10"/>
      <c r="V23" s="16">
        <v>16</v>
      </c>
      <c r="W23" s="16">
        <f>LARGE(Per_res!$P$21:$P$36,Ran_es!V23)</f>
        <v>3.1699999999999999E-2</v>
      </c>
      <c r="X23" s="16" t="str">
        <f>VLOOKUP($W23,Per_res!$P$21:$W$36,3,FALSE)</f>
        <v>¿La empresa posee inversiones financieras y reserva de capital?</v>
      </c>
      <c r="Y23" s="16" t="str">
        <f>VLOOKUP($W23,Per_res!$P$21:$W$36,4,FALSE)</f>
        <v>Finanzas</v>
      </c>
      <c r="Z23" s="16" t="str">
        <f>VLOOKUP($W23,Per_res!$P$21:$W$36,5,FALSE)</f>
        <v>Planificación Financiera</v>
      </c>
      <c r="AA23" s="16" t="e">
        <f>VLOOKUP($W23,Per_res!$P$21:$W$36,6,FALSE)</f>
        <v>#N/A</v>
      </c>
      <c r="AB23" s="16" t="str">
        <f>VLOOKUP($W23,Per_res!$P$21:$W$36,7,FALSE)</f>
        <v>Importante</v>
      </c>
      <c r="AC23" s="76">
        <f>VLOOKUP($W23,Per_res!$P$21:$W$36,8,FALSE)</f>
        <v>0</v>
      </c>
      <c r="AD23" s="10"/>
      <c r="AE23" s="16">
        <v>16</v>
      </c>
      <c r="AF23" s="16">
        <f>LARGE(Per_res!$P$37:$P$52,AE23)</f>
        <v>1.37E-2</v>
      </c>
      <c r="AG23" s="16" t="str">
        <f>VLOOKUP($AF23,Per_res!$P$37:$W$52,3,FALSE)</f>
        <v>¿La empresa está presente en Internet?</v>
      </c>
      <c r="AH23" s="16" t="str">
        <f>VLOOKUP($AF23,Per_res!$P$37:$W$52,4,FALSE)</f>
        <v>Mercadeo</v>
      </c>
      <c r="AI23" s="16" t="str">
        <f>VLOOKUP($AF23,Per_res!$P$37:$W$52,5,FALSE)</f>
        <v>Medios en línea</v>
      </c>
      <c r="AJ23" s="16" t="e">
        <f>VLOOKUP($AF23,Per_res!$P$37:$W$52,6,FALSE)</f>
        <v>#N/A</v>
      </c>
      <c r="AK23" s="16" t="str">
        <f>VLOOKUP($AF23,Per_res!$P$37:$W$52,7,FALSE)</f>
        <v>Irrelevante</v>
      </c>
      <c r="AL23" s="76">
        <f>VLOOKUP($AF23,Per_res!$P$37:$W$52,8,FALSE)</f>
        <v>0</v>
      </c>
      <c r="AM23" s="10"/>
      <c r="AN23" s="16"/>
      <c r="AO23" s="16"/>
      <c r="AP23" s="10"/>
      <c r="AQ23" s="10"/>
      <c r="AR23" s="10"/>
      <c r="AS23" s="10"/>
      <c r="AT23" s="10"/>
      <c r="AU23" s="10"/>
      <c r="AV23" s="10"/>
      <c r="AW23" s="16"/>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row>
    <row r="24" spans="1:107" s="11" customFormat="1" ht="30" customHeight="1" x14ac:dyDescent="0.3">
      <c r="A24" s="48"/>
      <c r="D24" s="7"/>
      <c r="F24" s="7"/>
      <c r="G24" s="7"/>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row>
    <row r="25" spans="1:107" s="11" customFormat="1" ht="30" customHeight="1" x14ac:dyDescent="0.3">
      <c r="A25" s="48"/>
      <c r="D25" s="7"/>
      <c r="F25" s="7"/>
      <c r="G25" s="7"/>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row>
    <row r="26" spans="1:107" s="11" customFormat="1" ht="30" customHeight="1" x14ac:dyDescent="0.3">
      <c r="A26" s="48"/>
      <c r="D26" s="7"/>
      <c r="F26" s="7"/>
      <c r="G26" s="7"/>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row>
    <row r="27" spans="1:107" s="11" customFormat="1" ht="30" customHeight="1" x14ac:dyDescent="0.3">
      <c r="A27" s="48"/>
      <c r="D27" s="7"/>
      <c r="F27" s="7"/>
      <c r="G27" s="7"/>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row>
    <row r="28" spans="1:107" s="11" customFormat="1" ht="30" customHeight="1" x14ac:dyDescent="0.3">
      <c r="A28" s="48"/>
      <c r="D28" s="7"/>
      <c r="F28" s="7"/>
      <c r="G28" s="7"/>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row>
    <row r="29" spans="1:107" s="11" customFormat="1" ht="30" customHeight="1" x14ac:dyDescent="0.3">
      <c r="A29" s="48"/>
      <c r="D29" s="7"/>
      <c r="F29" s="7"/>
      <c r="G29" s="7"/>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row>
    <row r="30" spans="1:107" s="11" customFormat="1" ht="30" customHeight="1" x14ac:dyDescent="0.3">
      <c r="A30" s="48"/>
      <c r="D30" s="7"/>
      <c r="F30" s="7"/>
      <c r="G30" s="7"/>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row>
    <row r="31" spans="1:107" s="11" customFormat="1" ht="30" customHeight="1" x14ac:dyDescent="0.3">
      <c r="A31" s="48"/>
      <c r="D31" s="7"/>
      <c r="F31" s="7"/>
      <c r="G31" s="7"/>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row>
    <row r="32" spans="1:107" s="11" customFormat="1" ht="30" customHeight="1" x14ac:dyDescent="0.3">
      <c r="A32" s="48"/>
      <c r="D32" s="7"/>
      <c r="F32" s="7"/>
      <c r="G32" s="7"/>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row>
    <row r="33" spans="1:107" s="11" customFormat="1" ht="30" customHeight="1" x14ac:dyDescent="0.3">
      <c r="A33" s="48"/>
      <c r="D33" s="7"/>
      <c r="F33" s="7"/>
      <c r="G33" s="7"/>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row>
    <row r="34" spans="1:107" s="11" customFormat="1" ht="30" customHeight="1" x14ac:dyDescent="0.3">
      <c r="A34" s="48"/>
      <c r="D34" s="7"/>
      <c r="F34" s="7"/>
      <c r="G34" s="7"/>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row>
    <row r="35" spans="1:107" s="11" customFormat="1" ht="30" customHeight="1" x14ac:dyDescent="0.3">
      <c r="A35" s="48"/>
      <c r="D35" s="7"/>
      <c r="F35" s="7"/>
      <c r="G35" s="7"/>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row>
    <row r="36" spans="1:107" s="11" customFormat="1" ht="30" customHeight="1" x14ac:dyDescent="0.3">
      <c r="A36" s="48"/>
      <c r="D36" s="7"/>
      <c r="F36" s="7"/>
      <c r="G36" s="7"/>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row>
    <row r="37" spans="1:107" s="11" customFormat="1" ht="30" customHeight="1" x14ac:dyDescent="0.3">
      <c r="A37" s="48"/>
      <c r="D37" s="7"/>
      <c r="F37" s="7"/>
      <c r="G37" s="7"/>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row>
    <row r="38" spans="1:107" s="11" customFormat="1" ht="30" customHeight="1" x14ac:dyDescent="0.3">
      <c r="A38" s="48"/>
      <c r="D38" s="7"/>
      <c r="F38" s="7"/>
      <c r="G38" s="7"/>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row>
    <row r="39" spans="1:107" s="11" customFormat="1" ht="30" customHeight="1" x14ac:dyDescent="0.3">
      <c r="A39" s="48"/>
      <c r="D39" s="7"/>
      <c r="F39" s="7"/>
      <c r="G39" s="7"/>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row>
    <row r="40" spans="1:107" s="11" customFormat="1" ht="30" customHeight="1" x14ac:dyDescent="0.3">
      <c r="A40" s="48"/>
      <c r="D40" s="7"/>
      <c r="F40" s="7"/>
      <c r="G40" s="7"/>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row>
    <row r="41" spans="1:107" s="11" customFormat="1" ht="30" customHeight="1" x14ac:dyDescent="0.3">
      <c r="A41" s="48"/>
      <c r="D41" s="7"/>
      <c r="F41" s="7"/>
      <c r="G41" s="7"/>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row>
    <row r="42" spans="1:107" s="11" customFormat="1" ht="30" customHeight="1" x14ac:dyDescent="0.3">
      <c r="A42" s="48"/>
      <c r="D42" s="7"/>
      <c r="F42" s="7"/>
      <c r="G42" s="7"/>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row>
    <row r="43" spans="1:107" s="11" customFormat="1" ht="30" customHeight="1" x14ac:dyDescent="0.3">
      <c r="A43" s="48"/>
      <c r="D43" s="7"/>
      <c r="F43" s="7"/>
      <c r="G43" s="7"/>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row>
    <row r="44" spans="1:107" s="11" customFormat="1" ht="30" customHeight="1" x14ac:dyDescent="0.3">
      <c r="A44" s="48"/>
      <c r="D44" s="7"/>
      <c r="F44" s="7"/>
      <c r="G44" s="7"/>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row>
    <row r="45" spans="1:107" s="11" customFormat="1" ht="30" customHeight="1" x14ac:dyDescent="0.3">
      <c r="A45" s="48"/>
      <c r="D45" s="7"/>
      <c r="F45" s="7"/>
      <c r="G45" s="7"/>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row>
    <row r="46" spans="1:107" s="11" customFormat="1" ht="30" customHeight="1" x14ac:dyDescent="0.3">
      <c r="A46" s="48"/>
      <c r="D46" s="7"/>
      <c r="F46" s="7"/>
      <c r="G46" s="7"/>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row>
    <row r="47" spans="1:107" s="11" customFormat="1" ht="30" customHeight="1" x14ac:dyDescent="0.3">
      <c r="A47" s="48"/>
      <c r="D47" s="7"/>
      <c r="F47" s="7"/>
      <c r="G47" s="7"/>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row>
    <row r="48" spans="1:107" s="11" customFormat="1" ht="30" customHeight="1" x14ac:dyDescent="0.3">
      <c r="A48" s="48"/>
      <c r="D48" s="7"/>
      <c r="F48" s="7"/>
      <c r="G48" s="7"/>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row>
    <row r="49" spans="1:107" s="11" customFormat="1" ht="30" customHeight="1" x14ac:dyDescent="0.3">
      <c r="A49" s="48"/>
      <c r="D49" s="7"/>
      <c r="F49" s="7"/>
      <c r="G49" s="7"/>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row>
    <row r="50" spans="1:107" s="11" customFormat="1" ht="30" customHeight="1" x14ac:dyDescent="0.3">
      <c r="A50" s="48"/>
      <c r="D50" s="7"/>
      <c r="F50" s="7"/>
      <c r="G50" s="7"/>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row>
    <row r="51" spans="1:107" s="11" customFormat="1" ht="30" customHeight="1" x14ac:dyDescent="0.3">
      <c r="A51" s="48"/>
      <c r="D51" s="7"/>
      <c r="F51" s="7"/>
      <c r="G51" s="7"/>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row>
    <row r="52" spans="1:107" s="11" customFormat="1" ht="30" customHeight="1" x14ac:dyDescent="0.3">
      <c r="A52" s="48"/>
      <c r="D52" s="7"/>
      <c r="F52" s="7"/>
      <c r="G52" s="7"/>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row>
    <row r="53" spans="1:107" s="11" customFormat="1" ht="30" customHeight="1" x14ac:dyDescent="0.3">
      <c r="A53" s="48"/>
      <c r="D53" s="7"/>
      <c r="F53" s="7"/>
      <c r="G53" s="7"/>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row>
    <row r="54" spans="1:107" s="11" customFormat="1" ht="30" customHeight="1" x14ac:dyDescent="0.3">
      <c r="A54" s="48"/>
      <c r="D54" s="7"/>
      <c r="F54" s="7"/>
      <c r="G54" s="7"/>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row>
    <row r="55" spans="1:107" s="11" customFormat="1" ht="30" customHeight="1" x14ac:dyDescent="0.3">
      <c r="A55" s="48"/>
      <c r="D55" s="7"/>
      <c r="F55" s="7"/>
      <c r="G55" s="7"/>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row>
    <row r="56" spans="1:107" s="11" customFormat="1" ht="30" customHeight="1" x14ac:dyDescent="0.3">
      <c r="A56" s="48"/>
      <c r="D56" s="7"/>
      <c r="F56" s="7"/>
      <c r="G56" s="7"/>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row>
    <row r="57" spans="1:107" s="11" customFormat="1" ht="30" customHeight="1" x14ac:dyDescent="0.3">
      <c r="A57" s="48"/>
      <c r="D57" s="7"/>
      <c r="F57" s="7"/>
      <c r="G57" s="7"/>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row>
    <row r="58" spans="1:107" s="11" customFormat="1" ht="30" customHeight="1" x14ac:dyDescent="0.3">
      <c r="A58" s="48"/>
      <c r="D58" s="7"/>
      <c r="F58" s="7"/>
      <c r="G58" s="7"/>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row>
    <row r="59" spans="1:107" s="11" customFormat="1" ht="30" customHeight="1" x14ac:dyDescent="0.3">
      <c r="A59" s="48"/>
      <c r="D59" s="7"/>
      <c r="F59" s="7"/>
      <c r="G59" s="7"/>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row>
    <row r="60" spans="1:107" s="11" customFormat="1" ht="30" customHeight="1" x14ac:dyDescent="0.3">
      <c r="A60" s="48"/>
      <c r="D60" s="7"/>
      <c r="F60" s="7"/>
      <c r="G60" s="7"/>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row>
    <row r="61" spans="1:107" s="11" customFormat="1" ht="30" customHeight="1" x14ac:dyDescent="0.3">
      <c r="A61" s="48"/>
      <c r="D61" s="7"/>
      <c r="F61" s="7"/>
      <c r="G61" s="7"/>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row>
    <row r="62" spans="1:107" s="11" customFormat="1" ht="30" customHeight="1" x14ac:dyDescent="0.3">
      <c r="A62" s="48"/>
      <c r="D62" s="7"/>
      <c r="F62" s="7"/>
      <c r="G62" s="7"/>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row>
    <row r="63" spans="1:107" s="11" customFormat="1" ht="30" customHeight="1" x14ac:dyDescent="0.3">
      <c r="A63" s="48"/>
      <c r="D63" s="7"/>
      <c r="F63" s="7"/>
      <c r="G63" s="7"/>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row>
    <row r="64" spans="1:107" s="11" customFormat="1" ht="30" customHeight="1" x14ac:dyDescent="0.3">
      <c r="A64" s="48"/>
      <c r="D64" s="7"/>
      <c r="F64" s="7"/>
      <c r="G64" s="7"/>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row>
    <row r="65" spans="1:107" s="11" customFormat="1" ht="30" customHeight="1" x14ac:dyDescent="0.3">
      <c r="A65" s="48"/>
      <c r="D65" s="7"/>
      <c r="F65" s="7"/>
      <c r="G65" s="7"/>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row>
    <row r="66" spans="1:107" s="11" customFormat="1" ht="30" customHeight="1" x14ac:dyDescent="0.3">
      <c r="A66" s="48"/>
      <c r="D66" s="7"/>
      <c r="F66" s="7"/>
      <c r="G66" s="7"/>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row>
    <row r="67" spans="1:107" s="11" customFormat="1" ht="30" customHeight="1" x14ac:dyDescent="0.3">
      <c r="A67" s="48"/>
      <c r="D67" s="7"/>
      <c r="F67" s="7"/>
      <c r="G67" s="7"/>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row>
    <row r="68" spans="1:107" s="11" customFormat="1" ht="30" customHeight="1" x14ac:dyDescent="0.3">
      <c r="A68" s="48"/>
      <c r="D68" s="7"/>
      <c r="F68" s="7"/>
      <c r="G68" s="7"/>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row>
    <row r="69" spans="1:107" s="11" customFormat="1" ht="30" customHeight="1" x14ac:dyDescent="0.3">
      <c r="A69" s="48"/>
      <c r="D69" s="7"/>
      <c r="F69" s="7"/>
      <c r="G69" s="7"/>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row>
    <row r="70" spans="1:107" s="11" customFormat="1" ht="30" customHeight="1" x14ac:dyDescent="0.3">
      <c r="A70" s="48"/>
      <c r="D70" s="7"/>
      <c r="F70" s="7"/>
      <c r="G70" s="7"/>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row>
    <row r="71" spans="1:107" s="11" customFormat="1" ht="30" customHeight="1" x14ac:dyDescent="0.3">
      <c r="A71" s="48"/>
      <c r="D71" s="7"/>
      <c r="F71" s="7"/>
      <c r="G71" s="7"/>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row>
    <row r="72" spans="1:107" s="11" customFormat="1" ht="30" customHeight="1" x14ac:dyDescent="0.3">
      <c r="A72" s="48"/>
      <c r="D72" s="7"/>
      <c r="F72" s="7"/>
      <c r="G72" s="7"/>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row>
    <row r="73" spans="1:107" s="11" customFormat="1" ht="30" customHeight="1" x14ac:dyDescent="0.3">
      <c r="A73" s="48"/>
      <c r="D73" s="7"/>
      <c r="F73" s="7"/>
      <c r="G73" s="7"/>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row>
    <row r="74" spans="1:107" s="11" customFormat="1" ht="30" customHeight="1" x14ac:dyDescent="0.3">
      <c r="A74" s="48"/>
      <c r="D74" s="7"/>
      <c r="F74" s="7"/>
      <c r="G74" s="7"/>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row>
    <row r="75" spans="1:107" s="11" customFormat="1" ht="30" customHeight="1" x14ac:dyDescent="0.3">
      <c r="A75" s="48"/>
      <c r="D75" s="7"/>
      <c r="F75" s="7"/>
      <c r="G75" s="7"/>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row>
    <row r="76" spans="1:107" s="11" customFormat="1" ht="30" customHeight="1" x14ac:dyDescent="0.3">
      <c r="A76" s="48"/>
      <c r="D76" s="7"/>
      <c r="F76" s="7"/>
      <c r="G76" s="7"/>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row>
    <row r="77" spans="1:107" s="11" customFormat="1" ht="30" customHeight="1" x14ac:dyDescent="0.3">
      <c r="A77" s="48"/>
      <c r="D77" s="7"/>
      <c r="F77" s="7"/>
      <c r="G77" s="7"/>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row>
    <row r="78" spans="1:107" s="11" customFormat="1" ht="30" customHeight="1" x14ac:dyDescent="0.3">
      <c r="A78" s="48"/>
      <c r="D78" s="7"/>
      <c r="F78" s="7"/>
      <c r="G78" s="7"/>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row>
    <row r="79" spans="1:107" s="11" customFormat="1" ht="30" customHeight="1" x14ac:dyDescent="0.3">
      <c r="A79" s="48"/>
      <c r="D79" s="7"/>
      <c r="F79" s="7"/>
      <c r="G79" s="7"/>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row>
    <row r="80" spans="1:107" s="11" customFormat="1" ht="30" customHeight="1" x14ac:dyDescent="0.3">
      <c r="A80" s="48"/>
      <c r="D80" s="7"/>
      <c r="F80" s="7"/>
      <c r="G80" s="7"/>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row>
    <row r="81" spans="1:107" s="11" customFormat="1" ht="30" customHeight="1" x14ac:dyDescent="0.3">
      <c r="A81" s="48"/>
      <c r="D81" s="7"/>
      <c r="F81" s="7"/>
      <c r="G81" s="7"/>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row>
    <row r="82" spans="1:107" s="11" customFormat="1" ht="30" customHeight="1" x14ac:dyDescent="0.3">
      <c r="A82" s="48"/>
      <c r="D82" s="7"/>
      <c r="F82" s="7"/>
      <c r="G82" s="7"/>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row>
    <row r="83" spans="1:107" s="11" customFormat="1" ht="30" customHeight="1" x14ac:dyDescent="0.3">
      <c r="A83" s="48"/>
      <c r="D83" s="7"/>
      <c r="F83" s="7"/>
      <c r="G83" s="7"/>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row>
    <row r="84" spans="1:107" s="11" customFormat="1" ht="30" customHeight="1" x14ac:dyDescent="0.3">
      <c r="A84" s="48"/>
      <c r="D84" s="7"/>
      <c r="F84" s="7"/>
      <c r="G84" s="7"/>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row>
    <row r="85" spans="1:107" s="11" customFormat="1" ht="30" customHeight="1" x14ac:dyDescent="0.3">
      <c r="A85" s="48"/>
      <c r="D85" s="7"/>
      <c r="F85" s="7"/>
      <c r="G85" s="7"/>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row>
    <row r="86" spans="1:107" s="11" customFormat="1" ht="30" customHeight="1" x14ac:dyDescent="0.3">
      <c r="A86" s="48"/>
      <c r="D86" s="7"/>
      <c r="F86" s="7"/>
      <c r="G86" s="7"/>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row>
    <row r="87" spans="1:107" s="11" customFormat="1" ht="30" customHeight="1" x14ac:dyDescent="0.3">
      <c r="A87" s="48"/>
      <c r="D87" s="7"/>
      <c r="F87" s="7"/>
      <c r="G87" s="7"/>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row>
    <row r="88" spans="1:107" s="11" customFormat="1" ht="30" customHeight="1" x14ac:dyDescent="0.3">
      <c r="A88" s="48"/>
      <c r="D88" s="7"/>
      <c r="F88" s="7"/>
      <c r="G88" s="7"/>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row>
    <row r="89" spans="1:107" s="11" customFormat="1" ht="30" customHeight="1" x14ac:dyDescent="0.3">
      <c r="A89" s="48"/>
      <c r="D89" s="7"/>
      <c r="F89" s="7"/>
      <c r="G89" s="7"/>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row>
    <row r="90" spans="1:107" s="11" customFormat="1" ht="30" customHeight="1" x14ac:dyDescent="0.3">
      <c r="A90" s="48"/>
      <c r="D90" s="7"/>
      <c r="F90" s="7"/>
      <c r="G90" s="7"/>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row>
    <row r="91" spans="1:107" s="11" customFormat="1" ht="30" customHeight="1" x14ac:dyDescent="0.3">
      <c r="A91" s="48"/>
      <c r="D91" s="7"/>
      <c r="F91" s="7"/>
      <c r="G91" s="7"/>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row>
    <row r="92" spans="1:107" s="11" customFormat="1" ht="30" customHeight="1" x14ac:dyDescent="0.3">
      <c r="A92" s="48"/>
      <c r="D92" s="7"/>
      <c r="F92" s="7"/>
      <c r="G92" s="7"/>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row>
    <row r="93" spans="1:107" s="11" customFormat="1" ht="30" customHeight="1" x14ac:dyDescent="0.3">
      <c r="A93" s="48"/>
      <c r="D93" s="7"/>
      <c r="F93" s="7"/>
      <c r="G93" s="7"/>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row>
    <row r="94" spans="1:107" s="11" customFormat="1" ht="30" customHeight="1" x14ac:dyDescent="0.3">
      <c r="A94" s="48"/>
      <c r="D94" s="7"/>
      <c r="F94" s="7"/>
      <c r="G94" s="7"/>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row>
    <row r="95" spans="1:107" s="11" customFormat="1" ht="30" customHeight="1" x14ac:dyDescent="0.3">
      <c r="A95" s="48"/>
      <c r="D95" s="7"/>
      <c r="F95" s="7"/>
      <c r="G95" s="7"/>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row>
    <row r="96" spans="1:107" s="11" customFormat="1" ht="30" customHeight="1" x14ac:dyDescent="0.3">
      <c r="A96" s="48"/>
      <c r="D96" s="7"/>
      <c r="F96" s="7"/>
      <c r="G96" s="7"/>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row>
    <row r="97" spans="1:107" s="11" customFormat="1" ht="30" customHeight="1" x14ac:dyDescent="0.3">
      <c r="A97" s="48"/>
      <c r="D97" s="7"/>
      <c r="F97" s="7"/>
      <c r="G97" s="7"/>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row>
    <row r="98" spans="1:107" s="11" customFormat="1" ht="30" customHeight="1" x14ac:dyDescent="0.3">
      <c r="A98" s="48"/>
      <c r="D98" s="7"/>
      <c r="F98" s="7"/>
      <c r="G98" s="7"/>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row>
    <row r="99" spans="1:107" s="11" customFormat="1" ht="30" customHeight="1" x14ac:dyDescent="0.3">
      <c r="A99" s="48"/>
      <c r="D99" s="7"/>
      <c r="F99" s="7"/>
      <c r="G99" s="7"/>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row>
    <row r="100" spans="1:107" s="11" customFormat="1" ht="30" customHeight="1" x14ac:dyDescent="0.3">
      <c r="A100" s="48"/>
      <c r="D100" s="7"/>
      <c r="F100" s="7"/>
      <c r="G100" s="7"/>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row>
    <row r="101" spans="1:107" s="11" customFormat="1" ht="30" customHeight="1" x14ac:dyDescent="0.3">
      <c r="A101" s="48"/>
      <c r="D101" s="7"/>
      <c r="F101" s="7"/>
      <c r="G101" s="7"/>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row>
    <row r="102" spans="1:107" s="11" customFormat="1" ht="30" customHeight="1" x14ac:dyDescent="0.3">
      <c r="A102" s="48"/>
      <c r="D102" s="7"/>
      <c r="F102" s="7"/>
      <c r="G102" s="7"/>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row>
    <row r="103" spans="1:107" s="11" customFormat="1" ht="30" customHeight="1" x14ac:dyDescent="0.3">
      <c r="A103" s="48"/>
      <c r="D103" s="7"/>
      <c r="F103" s="7"/>
      <c r="G103" s="7"/>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row>
    <row r="104" spans="1:107" s="11" customFormat="1" ht="30" customHeight="1" x14ac:dyDescent="0.3">
      <c r="A104" s="48"/>
      <c r="D104" s="7"/>
      <c r="F104" s="7"/>
      <c r="G104" s="7"/>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row>
    <row r="105" spans="1:107" s="11" customFormat="1" ht="30" customHeight="1" x14ac:dyDescent="0.3">
      <c r="A105" s="48"/>
      <c r="D105" s="7"/>
      <c r="F105" s="7"/>
      <c r="G105" s="7"/>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row>
    <row r="106" spans="1:107" s="11" customFormat="1" ht="30" customHeight="1" x14ac:dyDescent="0.3">
      <c r="A106" s="48"/>
      <c r="D106" s="7"/>
      <c r="F106" s="7"/>
      <c r="G106" s="7"/>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row>
    <row r="107" spans="1:107" s="11" customFormat="1" ht="30" customHeight="1" x14ac:dyDescent="0.3">
      <c r="A107" s="48"/>
      <c r="D107" s="7"/>
      <c r="F107" s="7"/>
      <c r="G107" s="7"/>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row>
    <row r="108" spans="1:107" s="11" customFormat="1" ht="30" customHeight="1" x14ac:dyDescent="0.3">
      <c r="A108" s="48"/>
      <c r="D108" s="7"/>
      <c r="F108" s="7"/>
      <c r="G108" s="7"/>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row>
    <row r="109" spans="1:107" s="11" customFormat="1" ht="30" customHeight="1" x14ac:dyDescent="0.3">
      <c r="A109" s="48"/>
      <c r="D109" s="7"/>
      <c r="F109" s="7"/>
      <c r="G109" s="7"/>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row>
    <row r="110" spans="1:107" s="11" customFormat="1" ht="30" customHeight="1" x14ac:dyDescent="0.3">
      <c r="A110" s="48"/>
      <c r="D110" s="7"/>
      <c r="F110" s="7"/>
      <c r="G110" s="7"/>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row>
    <row r="111" spans="1:107" s="11" customFormat="1" ht="30" customHeight="1" x14ac:dyDescent="0.3">
      <c r="A111" s="48"/>
      <c r="D111" s="7"/>
      <c r="F111" s="7"/>
      <c r="G111" s="7"/>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row>
    <row r="112" spans="1:107" s="11" customFormat="1" ht="30" customHeight="1" x14ac:dyDescent="0.3">
      <c r="A112" s="48"/>
      <c r="D112" s="7"/>
      <c r="F112" s="7"/>
      <c r="G112" s="7"/>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row>
    <row r="113" spans="1:107" s="11" customFormat="1" ht="30" customHeight="1" x14ac:dyDescent="0.3">
      <c r="A113" s="48"/>
      <c r="D113" s="7"/>
      <c r="F113" s="7"/>
      <c r="G113" s="7"/>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row>
    <row r="114" spans="1:107" s="11" customFormat="1" ht="30" customHeight="1" x14ac:dyDescent="0.3">
      <c r="A114" s="48"/>
      <c r="D114" s="7"/>
      <c r="F114" s="7"/>
      <c r="G114" s="7"/>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row>
    <row r="115" spans="1:107" s="11" customFormat="1" ht="30" customHeight="1" x14ac:dyDescent="0.3">
      <c r="A115" s="48"/>
      <c r="D115" s="7"/>
      <c r="F115" s="7"/>
      <c r="G115" s="7"/>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row>
    <row r="116" spans="1:107" s="11" customFormat="1" ht="30" customHeight="1" x14ac:dyDescent="0.3">
      <c r="A116" s="48"/>
      <c r="D116" s="7"/>
      <c r="F116" s="7"/>
      <c r="G116" s="7"/>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row>
    <row r="117" spans="1:107" s="11" customFormat="1" ht="30" customHeight="1" x14ac:dyDescent="0.3">
      <c r="A117" s="48"/>
      <c r="D117" s="7"/>
      <c r="F117" s="7"/>
      <c r="G117" s="7"/>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row>
    <row r="118" spans="1:107" s="11" customFormat="1" ht="30" customHeight="1" x14ac:dyDescent="0.3">
      <c r="A118" s="48"/>
      <c r="D118" s="7"/>
      <c r="F118" s="7"/>
      <c r="G118" s="7"/>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row>
    <row r="119" spans="1:107" s="11" customFormat="1" ht="30" customHeight="1" x14ac:dyDescent="0.3">
      <c r="A119" s="48"/>
      <c r="D119" s="7"/>
      <c r="F119" s="7"/>
      <c r="G119" s="7"/>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row>
    <row r="120" spans="1:107" s="11" customFormat="1" ht="30" customHeight="1" x14ac:dyDescent="0.3">
      <c r="A120" s="48"/>
      <c r="D120" s="7"/>
      <c r="F120" s="7"/>
      <c r="G120" s="7"/>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row>
    <row r="121" spans="1:107" s="11" customFormat="1" ht="30" customHeight="1" x14ac:dyDescent="0.3">
      <c r="A121" s="48"/>
      <c r="D121" s="7"/>
      <c r="F121" s="7"/>
      <c r="G121" s="7"/>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row>
    <row r="122" spans="1:107" s="11" customFormat="1" ht="30" customHeight="1" x14ac:dyDescent="0.3">
      <c r="A122" s="48"/>
      <c r="D122" s="7"/>
      <c r="F122" s="7"/>
      <c r="G122" s="7"/>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row>
    <row r="123" spans="1:107" s="11" customFormat="1" ht="30" customHeight="1" x14ac:dyDescent="0.3">
      <c r="A123" s="48"/>
      <c r="D123" s="7"/>
      <c r="F123" s="7"/>
      <c r="G123" s="7"/>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row>
    <row r="124" spans="1:107" s="11" customFormat="1" ht="30" customHeight="1" x14ac:dyDescent="0.3">
      <c r="A124" s="48"/>
      <c r="D124" s="7"/>
      <c r="F124" s="7"/>
      <c r="G124" s="7"/>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row>
    <row r="125" spans="1:107" s="11" customFormat="1" ht="30" customHeight="1" x14ac:dyDescent="0.3">
      <c r="A125" s="48"/>
      <c r="D125" s="7"/>
      <c r="F125" s="7"/>
      <c r="G125" s="7"/>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row>
    <row r="126" spans="1:107" s="11" customFormat="1" ht="30" customHeight="1" x14ac:dyDescent="0.3">
      <c r="A126" s="48"/>
      <c r="D126" s="7"/>
      <c r="F126" s="7"/>
      <c r="G126" s="7"/>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row>
    <row r="127" spans="1:107" s="11" customFormat="1" ht="30" customHeight="1" x14ac:dyDescent="0.3">
      <c r="A127" s="48"/>
      <c r="D127" s="7"/>
      <c r="F127" s="7"/>
      <c r="G127" s="7"/>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row>
    <row r="128" spans="1:107" s="11" customFormat="1" ht="30" customHeight="1" x14ac:dyDescent="0.3">
      <c r="A128" s="48"/>
      <c r="D128" s="7"/>
      <c r="F128" s="7"/>
      <c r="G128" s="7"/>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row>
    <row r="129" spans="1:107" s="11" customFormat="1" ht="30" customHeight="1" x14ac:dyDescent="0.3">
      <c r="A129" s="48"/>
      <c r="D129" s="7"/>
      <c r="F129" s="7"/>
      <c r="G129" s="7"/>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row>
    <row r="130" spans="1:107" s="11" customFormat="1" ht="30" customHeight="1" x14ac:dyDescent="0.3">
      <c r="A130" s="48"/>
      <c r="D130" s="7"/>
      <c r="F130" s="7"/>
      <c r="G130" s="7"/>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row>
    <row r="131" spans="1:107" s="11" customFormat="1" ht="30" customHeight="1" x14ac:dyDescent="0.3">
      <c r="A131" s="48"/>
      <c r="D131" s="7"/>
      <c r="F131" s="7"/>
      <c r="G131" s="7"/>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row>
    <row r="132" spans="1:107" s="11" customFormat="1" ht="30" customHeight="1" x14ac:dyDescent="0.3">
      <c r="A132" s="48"/>
      <c r="D132" s="7"/>
      <c r="F132" s="7"/>
      <c r="G132" s="7"/>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row>
    <row r="133" spans="1:107" s="11" customFormat="1" ht="30" customHeight="1" x14ac:dyDescent="0.3">
      <c r="A133" s="48"/>
      <c r="D133" s="7"/>
      <c r="F133" s="7"/>
      <c r="G133" s="7"/>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row>
    <row r="134" spans="1:107" s="11" customFormat="1" ht="30" customHeight="1" x14ac:dyDescent="0.3">
      <c r="A134" s="48"/>
      <c r="D134" s="7"/>
      <c r="F134" s="7"/>
      <c r="G134" s="7"/>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row>
    <row r="135" spans="1:107" s="11" customFormat="1" ht="30" customHeight="1" x14ac:dyDescent="0.3">
      <c r="A135" s="48"/>
      <c r="D135" s="7"/>
      <c r="F135" s="7"/>
      <c r="G135" s="7"/>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row>
    <row r="136" spans="1:107" s="11" customFormat="1" ht="30" customHeight="1" x14ac:dyDescent="0.3">
      <c r="A136" s="48"/>
      <c r="D136" s="7"/>
      <c r="F136" s="7"/>
      <c r="G136" s="7"/>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row>
    <row r="137" spans="1:107" s="11" customFormat="1" ht="30" customHeight="1" x14ac:dyDescent="0.3">
      <c r="A137" s="48"/>
      <c r="D137" s="7"/>
      <c r="F137" s="7"/>
      <c r="G137" s="7"/>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row>
    <row r="138" spans="1:107" s="11" customFormat="1" ht="30" customHeight="1" x14ac:dyDescent="0.3">
      <c r="A138" s="48"/>
      <c r="D138" s="7"/>
      <c r="F138" s="7"/>
      <c r="G138" s="7"/>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row>
    <row r="139" spans="1:107" s="11" customFormat="1" ht="30" customHeight="1" x14ac:dyDescent="0.3">
      <c r="A139" s="48"/>
      <c r="D139" s="7"/>
      <c r="F139" s="7"/>
      <c r="G139" s="7"/>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row>
    <row r="140" spans="1:107" s="11" customFormat="1" ht="30" customHeight="1" x14ac:dyDescent="0.3">
      <c r="A140" s="48"/>
      <c r="D140" s="7"/>
      <c r="F140" s="7"/>
      <c r="G140" s="7"/>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row>
    <row r="141" spans="1:107" s="11" customFormat="1" ht="30" customHeight="1" x14ac:dyDescent="0.3">
      <c r="A141" s="48"/>
      <c r="D141" s="7"/>
      <c r="F141" s="7"/>
      <c r="G141" s="7"/>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row>
    <row r="142" spans="1:107" s="11" customFormat="1" ht="30" customHeight="1" x14ac:dyDescent="0.3">
      <c r="A142" s="48"/>
      <c r="D142" s="7"/>
      <c r="F142" s="7"/>
      <c r="G142" s="7"/>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row>
    <row r="143" spans="1:107" s="11" customFormat="1" ht="30" customHeight="1" x14ac:dyDescent="0.3">
      <c r="A143" s="48"/>
      <c r="D143" s="7"/>
      <c r="F143" s="7"/>
      <c r="G143" s="7"/>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row>
    <row r="144" spans="1:107" s="11" customFormat="1" ht="30" customHeight="1" x14ac:dyDescent="0.3">
      <c r="A144" s="48"/>
      <c r="D144" s="7"/>
      <c r="F144" s="7"/>
      <c r="G144" s="7"/>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row>
    <row r="145" spans="1:107" s="11" customFormat="1" ht="30" customHeight="1" x14ac:dyDescent="0.3">
      <c r="A145" s="48"/>
      <c r="D145" s="7"/>
      <c r="F145" s="7"/>
      <c r="G145" s="7"/>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row>
    <row r="146" spans="1:107" s="11" customFormat="1" ht="30" customHeight="1" x14ac:dyDescent="0.3">
      <c r="A146" s="48"/>
      <c r="D146" s="7"/>
      <c r="F146" s="7"/>
      <c r="G146" s="7"/>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row>
    <row r="147" spans="1:107" s="11" customFormat="1" ht="30" customHeight="1" x14ac:dyDescent="0.3">
      <c r="A147" s="48"/>
      <c r="D147" s="7"/>
      <c r="F147" s="7"/>
      <c r="G147" s="7"/>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row>
    <row r="148" spans="1:107" s="11" customFormat="1" ht="30" customHeight="1" x14ac:dyDescent="0.3">
      <c r="A148" s="48"/>
      <c r="D148" s="7"/>
      <c r="F148" s="7"/>
      <c r="G148" s="7"/>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row>
    <row r="149" spans="1:107" s="11" customFormat="1" ht="30" customHeight="1" x14ac:dyDescent="0.3">
      <c r="A149" s="48"/>
      <c r="D149" s="7"/>
      <c r="F149" s="7"/>
      <c r="G149" s="7"/>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row>
    <row r="150" spans="1:107" s="11" customFormat="1" ht="30" customHeight="1" x14ac:dyDescent="0.3">
      <c r="A150" s="48"/>
      <c r="D150" s="7"/>
      <c r="F150" s="7"/>
      <c r="G150" s="7"/>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row>
    <row r="151" spans="1:107" s="11" customFormat="1" ht="30" customHeight="1" x14ac:dyDescent="0.3">
      <c r="A151" s="48"/>
      <c r="D151" s="7"/>
      <c r="F151" s="7"/>
      <c r="G151" s="7"/>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row>
    <row r="152" spans="1:107" s="11" customFormat="1" ht="30" customHeight="1" x14ac:dyDescent="0.3">
      <c r="A152" s="48"/>
      <c r="D152" s="7"/>
      <c r="F152" s="7"/>
      <c r="G152" s="7"/>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row>
    <row r="153" spans="1:107" s="11" customFormat="1" ht="30" customHeight="1" x14ac:dyDescent="0.3">
      <c r="A153" s="48"/>
      <c r="D153" s="7"/>
      <c r="F153" s="7"/>
      <c r="G153" s="7"/>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row>
    <row r="154" spans="1:107" s="11" customFormat="1" ht="30" customHeight="1" x14ac:dyDescent="0.3">
      <c r="A154" s="48"/>
      <c r="D154" s="7"/>
      <c r="F154" s="7"/>
      <c r="G154" s="7"/>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row>
    <row r="155" spans="1:107" s="11" customFormat="1" ht="30" customHeight="1" x14ac:dyDescent="0.3">
      <c r="A155" s="48"/>
      <c r="D155" s="7"/>
      <c r="F155" s="7"/>
      <c r="G155" s="7"/>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row>
    <row r="156" spans="1:107" s="11" customFormat="1" ht="30" customHeight="1" x14ac:dyDescent="0.3">
      <c r="A156" s="48"/>
      <c r="D156" s="7"/>
      <c r="F156" s="7"/>
      <c r="G156" s="7"/>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row>
    <row r="157" spans="1:107" s="11" customFormat="1" ht="30" customHeight="1" x14ac:dyDescent="0.3">
      <c r="A157" s="48"/>
      <c r="D157" s="7"/>
      <c r="F157" s="7"/>
      <c r="G157" s="7"/>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row>
    <row r="158" spans="1:107" s="11" customFormat="1" ht="30" customHeight="1" x14ac:dyDescent="0.3">
      <c r="A158" s="48"/>
      <c r="D158" s="7"/>
      <c r="F158" s="7"/>
      <c r="G158" s="7"/>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row>
    <row r="159" spans="1:107" s="11" customFormat="1" ht="30" customHeight="1" x14ac:dyDescent="0.3">
      <c r="A159" s="48"/>
      <c r="D159" s="7"/>
      <c r="F159" s="7"/>
      <c r="G159" s="7"/>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row>
    <row r="160" spans="1:107" s="11" customFormat="1" ht="30" customHeight="1" x14ac:dyDescent="0.3">
      <c r="A160" s="48"/>
      <c r="D160" s="7"/>
      <c r="F160" s="7"/>
      <c r="G160" s="7"/>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row>
    <row r="161" spans="1:107" s="11" customFormat="1" ht="30" customHeight="1" x14ac:dyDescent="0.3">
      <c r="A161" s="48"/>
      <c r="D161" s="7"/>
      <c r="F161" s="7"/>
      <c r="G161" s="7"/>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row>
    <row r="162" spans="1:107" s="11" customFormat="1" ht="30" customHeight="1" x14ac:dyDescent="0.3">
      <c r="A162" s="48"/>
      <c r="D162" s="7"/>
      <c r="F162" s="7"/>
      <c r="G162" s="7"/>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row>
    <row r="163" spans="1:107" s="11" customFormat="1" ht="30" customHeight="1" x14ac:dyDescent="0.3">
      <c r="A163" s="48"/>
      <c r="D163" s="7"/>
      <c r="F163" s="7"/>
      <c r="G163" s="7"/>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row>
    <row r="164" spans="1:107" s="11" customFormat="1" ht="30" customHeight="1" x14ac:dyDescent="0.3">
      <c r="A164" s="48"/>
      <c r="D164" s="7"/>
      <c r="F164" s="7"/>
      <c r="G164" s="7"/>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row>
    <row r="165" spans="1:107" s="11" customFormat="1" ht="30" customHeight="1" x14ac:dyDescent="0.3">
      <c r="A165" s="48"/>
      <c r="D165" s="7"/>
      <c r="F165" s="7"/>
      <c r="G165" s="7"/>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row>
    <row r="166" spans="1:107" s="11" customFormat="1" ht="30" customHeight="1" x14ac:dyDescent="0.3">
      <c r="A166" s="48"/>
      <c r="D166" s="7"/>
      <c r="F166" s="7"/>
      <c r="G166" s="7"/>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row>
    <row r="167" spans="1:107" s="11" customFormat="1" ht="30" customHeight="1" x14ac:dyDescent="0.3">
      <c r="A167" s="48"/>
      <c r="D167" s="7"/>
      <c r="F167" s="7"/>
      <c r="G167" s="7"/>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row>
    <row r="168" spans="1:107" s="11" customFormat="1" ht="30" customHeight="1" x14ac:dyDescent="0.3">
      <c r="A168" s="48"/>
      <c r="D168" s="7"/>
      <c r="F168" s="7"/>
      <c r="G168" s="7"/>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row>
    <row r="169" spans="1:107" s="11" customFormat="1" ht="30" customHeight="1" x14ac:dyDescent="0.3">
      <c r="A169" s="48"/>
      <c r="D169" s="7"/>
      <c r="F169" s="7"/>
      <c r="G169" s="7"/>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row>
    <row r="170" spans="1:107" s="11" customFormat="1" ht="30" customHeight="1" x14ac:dyDescent="0.3">
      <c r="A170" s="48"/>
      <c r="D170" s="7"/>
      <c r="F170" s="7"/>
      <c r="G170" s="7"/>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row>
    <row r="171" spans="1:107" s="11" customFormat="1" ht="30" customHeight="1" x14ac:dyDescent="0.3">
      <c r="A171" s="48"/>
      <c r="D171" s="7"/>
      <c r="F171" s="7"/>
      <c r="G171" s="7"/>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row>
    <row r="172" spans="1:107" s="11" customFormat="1" ht="30" customHeight="1" x14ac:dyDescent="0.3">
      <c r="A172" s="48"/>
      <c r="D172" s="7"/>
      <c r="F172" s="7"/>
      <c r="G172" s="7"/>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row>
    <row r="173" spans="1:107" s="11" customFormat="1" ht="30" customHeight="1" x14ac:dyDescent="0.3">
      <c r="A173" s="48"/>
      <c r="D173" s="7"/>
      <c r="F173" s="7"/>
      <c r="G173" s="7"/>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row>
    <row r="174" spans="1:107" s="11" customFormat="1" ht="30" customHeight="1" x14ac:dyDescent="0.3">
      <c r="A174" s="48"/>
      <c r="D174" s="7"/>
      <c r="F174" s="7"/>
      <c r="G174" s="7"/>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row>
    <row r="175" spans="1:107" s="11" customFormat="1" ht="30" customHeight="1" x14ac:dyDescent="0.3">
      <c r="A175" s="48"/>
      <c r="D175" s="7"/>
      <c r="F175" s="7"/>
      <c r="G175" s="7"/>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row>
    <row r="176" spans="1:107" s="11" customFormat="1" ht="30" customHeight="1" x14ac:dyDescent="0.3">
      <c r="A176" s="48"/>
      <c r="D176" s="7"/>
      <c r="F176" s="7"/>
      <c r="G176" s="7"/>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row>
    <row r="177" spans="1:107" s="11" customFormat="1" ht="30" customHeight="1" x14ac:dyDescent="0.3">
      <c r="A177" s="48"/>
      <c r="D177" s="7"/>
      <c r="F177" s="7"/>
      <c r="G177" s="7"/>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row>
    <row r="178" spans="1:107" s="11" customFormat="1" ht="30" customHeight="1" x14ac:dyDescent="0.3">
      <c r="A178" s="48"/>
      <c r="D178" s="7"/>
      <c r="F178" s="7"/>
      <c r="G178" s="7"/>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row>
    <row r="179" spans="1:107" s="11" customFormat="1" ht="30" customHeight="1" x14ac:dyDescent="0.3">
      <c r="A179" s="48"/>
      <c r="D179" s="7"/>
      <c r="F179" s="7"/>
      <c r="G179" s="7"/>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row>
    <row r="180" spans="1:107" s="11" customFormat="1" ht="30" customHeight="1" x14ac:dyDescent="0.3">
      <c r="A180" s="48"/>
      <c r="D180" s="7"/>
      <c r="F180" s="7"/>
      <c r="G180" s="7"/>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row>
    <row r="181" spans="1:107" s="11" customFormat="1" ht="30" customHeight="1" x14ac:dyDescent="0.3">
      <c r="A181" s="48"/>
      <c r="D181" s="7"/>
      <c r="F181" s="7"/>
      <c r="G181" s="7"/>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row>
    <row r="182" spans="1:107" s="11" customFormat="1" ht="30" customHeight="1" x14ac:dyDescent="0.3">
      <c r="A182" s="48"/>
      <c r="D182" s="7"/>
      <c r="F182" s="7"/>
      <c r="G182" s="7"/>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row>
    <row r="183" spans="1:107" s="11" customFormat="1" ht="30" customHeight="1" x14ac:dyDescent="0.3">
      <c r="A183" s="48"/>
      <c r="D183" s="7"/>
      <c r="F183" s="7"/>
      <c r="G183" s="7"/>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row>
    <row r="184" spans="1:107" s="11" customFormat="1" ht="30" customHeight="1" x14ac:dyDescent="0.3">
      <c r="A184" s="48"/>
      <c r="D184" s="7"/>
      <c r="F184" s="7"/>
      <c r="G184" s="7"/>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row>
    <row r="185" spans="1:107" s="11" customFormat="1" ht="30" customHeight="1" x14ac:dyDescent="0.3">
      <c r="A185" s="48"/>
      <c r="D185" s="7"/>
      <c r="F185" s="7"/>
      <c r="G185" s="7"/>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row>
    <row r="186" spans="1:107" s="11" customFormat="1" ht="30" customHeight="1" x14ac:dyDescent="0.3">
      <c r="A186" s="48"/>
      <c r="D186" s="7"/>
      <c r="F186" s="7"/>
      <c r="G186" s="7"/>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row>
    <row r="187" spans="1:107" s="11" customFormat="1" ht="30" customHeight="1" x14ac:dyDescent="0.3">
      <c r="A187" s="48"/>
      <c r="D187" s="7"/>
      <c r="F187" s="7"/>
      <c r="G187" s="7"/>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row>
    <row r="188" spans="1:107" s="11" customFormat="1" ht="30" customHeight="1" x14ac:dyDescent="0.3">
      <c r="A188" s="48"/>
      <c r="D188" s="7"/>
      <c r="F188" s="7"/>
      <c r="G188" s="7"/>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row>
    <row r="189" spans="1:107" s="11" customFormat="1" ht="30" customHeight="1" x14ac:dyDescent="0.3">
      <c r="A189" s="48"/>
      <c r="D189" s="7"/>
      <c r="F189" s="7"/>
      <c r="G189" s="7"/>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row>
    <row r="190" spans="1:107" s="11" customFormat="1" ht="30" customHeight="1" x14ac:dyDescent="0.3">
      <c r="A190" s="48"/>
      <c r="D190" s="7"/>
      <c r="F190" s="7"/>
      <c r="G190" s="7"/>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row>
    <row r="191" spans="1:107" s="11" customFormat="1" ht="30" customHeight="1" x14ac:dyDescent="0.3">
      <c r="A191" s="48"/>
      <c r="D191" s="7"/>
      <c r="F191" s="7"/>
      <c r="G191" s="7"/>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row>
    <row r="192" spans="1:107" s="11" customFormat="1" ht="30" customHeight="1" x14ac:dyDescent="0.3">
      <c r="A192" s="48"/>
      <c r="D192" s="7"/>
      <c r="F192" s="7"/>
      <c r="G192" s="7"/>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row>
    <row r="193" spans="1:107" s="11" customFormat="1" ht="30" customHeight="1" x14ac:dyDescent="0.3">
      <c r="A193" s="48"/>
      <c r="D193" s="7"/>
      <c r="F193" s="7"/>
      <c r="G193" s="7"/>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row>
    <row r="194" spans="1:107" s="11" customFormat="1" ht="30" customHeight="1" x14ac:dyDescent="0.3">
      <c r="A194" s="48"/>
      <c r="D194" s="7"/>
      <c r="F194" s="7"/>
      <c r="G194" s="7"/>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row>
    <row r="195" spans="1:107" s="11" customFormat="1" ht="30" customHeight="1" x14ac:dyDescent="0.3">
      <c r="A195" s="48"/>
      <c r="D195" s="7"/>
      <c r="F195" s="7"/>
      <c r="G195" s="7"/>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row>
    <row r="196" spans="1:107" s="11" customFormat="1" ht="30" customHeight="1" x14ac:dyDescent="0.3">
      <c r="A196" s="48"/>
      <c r="D196" s="7"/>
      <c r="F196" s="7"/>
      <c r="G196" s="7"/>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row>
    <row r="197" spans="1:107" s="11" customFormat="1" ht="30" customHeight="1" x14ac:dyDescent="0.3">
      <c r="A197" s="48"/>
      <c r="D197" s="7"/>
      <c r="F197" s="7"/>
      <c r="G197" s="7"/>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row>
    <row r="198" spans="1:107" s="11" customFormat="1" ht="30" customHeight="1" x14ac:dyDescent="0.3">
      <c r="A198" s="48"/>
      <c r="D198" s="7"/>
      <c r="F198" s="7"/>
      <c r="G198" s="7"/>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row>
    <row r="199" spans="1:107" s="11" customFormat="1" ht="30" customHeight="1" x14ac:dyDescent="0.3">
      <c r="A199" s="48"/>
      <c r="D199" s="7"/>
      <c r="F199" s="7"/>
      <c r="G199" s="7"/>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row>
    <row r="200" spans="1:107" s="11" customFormat="1" ht="30" customHeight="1" x14ac:dyDescent="0.3">
      <c r="A200" s="48"/>
      <c r="D200" s="7"/>
      <c r="F200" s="7"/>
      <c r="G200" s="7"/>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row>
    <row r="201" spans="1:107" s="11" customFormat="1" ht="30" customHeight="1" x14ac:dyDescent="0.3">
      <c r="A201" s="48"/>
      <c r="D201" s="7"/>
      <c r="F201" s="7"/>
      <c r="G201" s="7"/>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row>
    <row r="202" spans="1:107" s="11" customFormat="1" ht="30" customHeight="1" x14ac:dyDescent="0.3">
      <c r="A202" s="48"/>
      <c r="D202" s="7"/>
      <c r="F202" s="7"/>
      <c r="G202" s="7"/>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row>
    <row r="203" spans="1:107" s="11" customFormat="1" ht="30" customHeight="1" x14ac:dyDescent="0.3">
      <c r="A203" s="48"/>
      <c r="D203" s="7"/>
      <c r="F203" s="7"/>
      <c r="G203" s="7"/>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row>
    <row r="204" spans="1:107" s="11" customFormat="1" ht="30" customHeight="1" x14ac:dyDescent="0.3">
      <c r="A204" s="48"/>
      <c r="D204" s="7"/>
      <c r="F204" s="7"/>
      <c r="G204" s="7"/>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row>
    <row r="205" spans="1:107" s="11" customFormat="1" ht="30" customHeight="1" x14ac:dyDescent="0.3">
      <c r="A205" s="48"/>
      <c r="D205" s="7"/>
      <c r="F205" s="7"/>
      <c r="G205" s="7"/>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row>
    <row r="206" spans="1:107" s="11" customFormat="1" ht="30" customHeight="1" x14ac:dyDescent="0.3">
      <c r="A206" s="48"/>
      <c r="D206" s="7"/>
      <c r="F206" s="7"/>
      <c r="G206" s="7"/>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row>
    <row r="207" spans="1:107" s="11" customFormat="1" ht="30" customHeight="1" x14ac:dyDescent="0.3">
      <c r="A207" s="48"/>
      <c r="D207" s="7"/>
      <c r="F207" s="7"/>
      <c r="G207" s="7"/>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row>
    <row r="208" spans="1:107" s="11" customFormat="1" ht="30" customHeight="1" x14ac:dyDescent="0.3">
      <c r="A208" s="48"/>
      <c r="D208" s="7"/>
      <c r="F208" s="7"/>
      <c r="G208" s="7"/>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row>
    <row r="209" spans="1:107" s="11" customFormat="1" ht="30" customHeight="1" x14ac:dyDescent="0.3">
      <c r="A209" s="48"/>
      <c r="D209" s="7"/>
      <c r="F209" s="7"/>
      <c r="G209" s="7"/>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row>
    <row r="210" spans="1:107" s="11" customFormat="1" ht="30" customHeight="1" x14ac:dyDescent="0.3">
      <c r="A210" s="48"/>
      <c r="D210" s="7"/>
      <c r="F210" s="7"/>
      <c r="G210" s="7"/>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row>
    <row r="211" spans="1:107" s="11" customFormat="1" ht="30" customHeight="1" x14ac:dyDescent="0.3">
      <c r="A211" s="48"/>
      <c r="D211" s="7"/>
      <c r="F211" s="7"/>
      <c r="G211" s="7"/>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row>
    <row r="212" spans="1:107" s="11" customFormat="1" ht="30" customHeight="1" x14ac:dyDescent="0.3">
      <c r="A212" s="48"/>
      <c r="D212" s="7"/>
      <c r="F212" s="7"/>
      <c r="G212" s="7"/>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row>
    <row r="213" spans="1:107" s="11" customFormat="1" ht="30" customHeight="1" x14ac:dyDescent="0.3">
      <c r="A213" s="48"/>
      <c r="D213" s="7"/>
      <c r="F213" s="7"/>
      <c r="G213" s="7"/>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row>
    <row r="214" spans="1:107" s="11" customFormat="1" ht="30" customHeight="1" x14ac:dyDescent="0.3">
      <c r="A214" s="48"/>
      <c r="D214" s="7"/>
      <c r="F214" s="7"/>
      <c r="G214" s="7"/>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row>
    <row r="215" spans="1:107" s="11" customFormat="1" ht="30" customHeight="1" x14ac:dyDescent="0.3">
      <c r="A215" s="48"/>
      <c r="D215" s="7"/>
      <c r="F215" s="7"/>
      <c r="G215" s="7"/>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row>
    <row r="216" spans="1:107" s="11" customFormat="1" ht="30" customHeight="1" x14ac:dyDescent="0.3">
      <c r="A216" s="48"/>
      <c r="D216" s="7"/>
      <c r="F216" s="7"/>
      <c r="G216" s="7"/>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row>
    <row r="217" spans="1:107" s="11" customFormat="1" ht="30" customHeight="1" x14ac:dyDescent="0.3">
      <c r="A217" s="48"/>
      <c r="D217" s="7"/>
      <c r="F217" s="7"/>
      <c r="G217" s="7"/>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row>
    <row r="218" spans="1:107" s="11" customFormat="1" ht="30" customHeight="1" x14ac:dyDescent="0.3">
      <c r="A218" s="48"/>
      <c r="D218" s="7"/>
      <c r="F218" s="7"/>
      <c r="G218" s="7"/>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row>
    <row r="219" spans="1:107" s="11" customFormat="1" ht="30" customHeight="1" x14ac:dyDescent="0.3">
      <c r="A219" s="48"/>
      <c r="D219" s="7"/>
      <c r="F219" s="7"/>
      <c r="G219" s="7"/>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row>
    <row r="220" spans="1:107" s="11" customFormat="1" ht="30" customHeight="1" x14ac:dyDescent="0.3">
      <c r="A220" s="48"/>
      <c r="D220" s="7"/>
      <c r="F220" s="7"/>
      <c r="G220" s="7"/>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row>
    <row r="221" spans="1:107" s="11" customFormat="1" ht="30" customHeight="1" x14ac:dyDescent="0.3">
      <c r="A221" s="48"/>
      <c r="D221" s="7"/>
      <c r="F221" s="7"/>
      <c r="G221" s="7"/>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row>
    <row r="222" spans="1:107" s="11" customFormat="1" ht="30" customHeight="1" x14ac:dyDescent="0.3">
      <c r="A222" s="48"/>
      <c r="D222" s="7"/>
      <c r="F222" s="7"/>
      <c r="G222" s="7"/>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row>
    <row r="223" spans="1:107" s="11" customFormat="1" ht="30" customHeight="1" x14ac:dyDescent="0.3">
      <c r="A223" s="48"/>
      <c r="D223" s="7"/>
      <c r="F223" s="7"/>
      <c r="G223" s="7"/>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row>
    <row r="224" spans="1:107" s="11" customFormat="1" ht="30" customHeight="1" x14ac:dyDescent="0.3">
      <c r="A224" s="48"/>
      <c r="D224" s="7"/>
      <c r="F224" s="7"/>
      <c r="G224" s="7"/>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row>
    <row r="225" spans="1:107" s="11" customFormat="1" ht="30" customHeight="1" x14ac:dyDescent="0.3">
      <c r="A225" s="48"/>
      <c r="D225" s="7"/>
      <c r="F225" s="7"/>
      <c r="G225" s="7"/>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row>
    <row r="226" spans="1:107" s="11" customFormat="1" ht="30" customHeight="1" x14ac:dyDescent="0.3">
      <c r="A226" s="48"/>
      <c r="D226" s="7"/>
      <c r="F226" s="7"/>
      <c r="G226" s="7"/>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row>
    <row r="227" spans="1:107" s="11" customFormat="1" ht="30" customHeight="1" x14ac:dyDescent="0.3">
      <c r="A227" s="48"/>
      <c r="D227" s="7"/>
      <c r="F227" s="7"/>
      <c r="G227" s="7"/>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row>
    <row r="228" spans="1:107" s="11" customFormat="1" ht="30" customHeight="1" x14ac:dyDescent="0.3">
      <c r="A228" s="48"/>
      <c r="D228" s="7"/>
      <c r="F228" s="7"/>
      <c r="G228" s="7"/>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row>
    <row r="229" spans="1:107" s="11" customFormat="1" ht="30" customHeight="1" x14ac:dyDescent="0.3">
      <c r="A229" s="48"/>
      <c r="D229" s="7"/>
      <c r="F229" s="7"/>
      <c r="G229" s="7"/>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row>
    <row r="230" spans="1:107" s="11" customFormat="1" ht="30" customHeight="1" x14ac:dyDescent="0.3">
      <c r="A230" s="48"/>
      <c r="D230" s="7"/>
      <c r="F230" s="7"/>
      <c r="G230" s="7"/>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row>
    <row r="231" spans="1:107" s="11" customFormat="1" ht="30" customHeight="1" x14ac:dyDescent="0.3">
      <c r="A231" s="48"/>
      <c r="D231" s="7"/>
      <c r="F231" s="7"/>
      <c r="G231" s="7"/>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row>
    <row r="232" spans="1:107" s="11" customFormat="1" ht="30" customHeight="1" x14ac:dyDescent="0.3">
      <c r="A232" s="48"/>
      <c r="D232" s="7"/>
      <c r="F232" s="7"/>
      <c r="G232" s="7"/>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row>
    <row r="233" spans="1:107" s="11" customFormat="1" ht="30" customHeight="1" x14ac:dyDescent="0.3">
      <c r="A233" s="48"/>
      <c r="D233" s="7"/>
      <c r="F233" s="7"/>
      <c r="G233" s="7"/>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row>
    <row r="234" spans="1:107" s="11" customFormat="1" ht="30" customHeight="1" x14ac:dyDescent="0.3">
      <c r="A234" s="48"/>
      <c r="D234" s="7"/>
      <c r="F234" s="7"/>
      <c r="G234" s="7"/>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row>
    <row r="235" spans="1:107" s="11" customFormat="1" ht="30" customHeight="1" x14ac:dyDescent="0.3">
      <c r="A235" s="48"/>
      <c r="D235" s="7"/>
      <c r="F235" s="7"/>
      <c r="G235" s="7"/>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row>
    <row r="236" spans="1:107" s="11" customFormat="1" ht="30" customHeight="1" x14ac:dyDescent="0.3">
      <c r="A236" s="48"/>
      <c r="D236" s="7"/>
      <c r="F236" s="7"/>
      <c r="G236" s="7"/>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row>
    <row r="237" spans="1:107" s="11" customFormat="1" ht="30" customHeight="1" x14ac:dyDescent="0.3">
      <c r="A237" s="48"/>
      <c r="D237" s="7"/>
      <c r="F237" s="7"/>
      <c r="G237" s="7"/>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row>
    <row r="238" spans="1:107" s="11" customFormat="1" ht="30" customHeight="1" x14ac:dyDescent="0.3">
      <c r="A238" s="48"/>
      <c r="D238" s="7"/>
      <c r="F238" s="7"/>
      <c r="G238" s="7"/>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row>
    <row r="239" spans="1:107" s="11" customFormat="1" ht="30" customHeight="1" x14ac:dyDescent="0.3">
      <c r="A239" s="48"/>
      <c r="D239" s="7"/>
      <c r="F239" s="7"/>
      <c r="G239" s="7"/>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row>
    <row r="240" spans="1:107" s="11" customFormat="1" ht="30" customHeight="1" x14ac:dyDescent="0.3">
      <c r="A240" s="48"/>
      <c r="D240" s="7"/>
      <c r="F240" s="7"/>
      <c r="G240" s="7"/>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row>
    <row r="241" spans="1:107" s="11" customFormat="1" ht="30" customHeight="1" x14ac:dyDescent="0.3">
      <c r="A241" s="48"/>
      <c r="D241" s="7"/>
      <c r="F241" s="7"/>
      <c r="G241" s="7"/>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row>
    <row r="242" spans="1:107" s="11" customFormat="1" ht="30" customHeight="1" x14ac:dyDescent="0.3">
      <c r="A242" s="48"/>
      <c r="D242" s="7"/>
      <c r="F242" s="7"/>
      <c r="G242" s="7"/>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row>
    <row r="243" spans="1:107" s="11" customFormat="1" ht="30" customHeight="1" x14ac:dyDescent="0.3">
      <c r="A243" s="48"/>
      <c r="D243" s="7"/>
      <c r="F243" s="7"/>
      <c r="G243" s="7"/>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row>
    <row r="244" spans="1:107" s="11" customFormat="1" ht="30" customHeight="1" x14ac:dyDescent="0.3">
      <c r="A244" s="48"/>
      <c r="D244" s="7"/>
      <c r="F244" s="7"/>
      <c r="G244" s="7"/>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row>
    <row r="245" spans="1:107" s="11" customFormat="1" ht="30" customHeight="1" x14ac:dyDescent="0.3">
      <c r="A245" s="48"/>
      <c r="D245" s="7"/>
      <c r="F245" s="7"/>
      <c r="G245" s="7"/>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row>
    <row r="246" spans="1:107" s="11" customFormat="1" ht="30" customHeight="1" x14ac:dyDescent="0.3">
      <c r="A246" s="48"/>
      <c r="D246" s="7"/>
      <c r="F246" s="7"/>
      <c r="G246" s="7"/>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row>
    <row r="247" spans="1:107" s="11" customFormat="1" ht="30" customHeight="1" x14ac:dyDescent="0.3">
      <c r="A247" s="48"/>
      <c r="D247" s="7"/>
      <c r="F247" s="7"/>
      <c r="G247" s="7"/>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row>
    <row r="248" spans="1:107" s="11" customFormat="1" ht="30" customHeight="1" x14ac:dyDescent="0.3">
      <c r="A248" s="48"/>
      <c r="D248" s="7"/>
      <c r="F248" s="7"/>
      <c r="G248" s="7"/>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row>
    <row r="249" spans="1:107" s="11" customFormat="1" ht="30" customHeight="1" x14ac:dyDescent="0.3">
      <c r="A249" s="48"/>
      <c r="D249" s="7"/>
      <c r="F249" s="7"/>
      <c r="G249" s="7"/>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row>
    <row r="250" spans="1:107" s="11" customFormat="1" ht="30" customHeight="1" x14ac:dyDescent="0.3">
      <c r="A250" s="48"/>
      <c r="D250" s="7"/>
      <c r="F250" s="7"/>
      <c r="G250" s="7"/>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row>
    <row r="251" spans="1:107" s="11" customFormat="1" ht="30" customHeight="1" x14ac:dyDescent="0.3">
      <c r="A251" s="48"/>
      <c r="D251" s="7"/>
      <c r="F251" s="7"/>
      <c r="G251" s="7"/>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row>
    <row r="252" spans="1:107" s="11" customFormat="1" ht="30" customHeight="1" x14ac:dyDescent="0.3">
      <c r="A252" s="48"/>
      <c r="D252" s="7"/>
      <c r="F252" s="7"/>
      <c r="G252" s="7"/>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row>
    <row r="253" spans="1:107" s="11" customFormat="1" ht="30" customHeight="1" x14ac:dyDescent="0.3">
      <c r="A253" s="48"/>
      <c r="D253" s="7"/>
      <c r="F253" s="7"/>
      <c r="G253" s="7"/>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row>
    <row r="254" spans="1:107" s="11" customFormat="1" ht="30" customHeight="1" x14ac:dyDescent="0.3">
      <c r="A254" s="48"/>
      <c r="D254" s="7"/>
      <c r="F254" s="7"/>
      <c r="G254" s="7"/>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row>
    <row r="255" spans="1:107" s="11" customFormat="1" ht="30" customHeight="1" x14ac:dyDescent="0.3">
      <c r="A255" s="48"/>
      <c r="D255" s="7"/>
      <c r="F255" s="7"/>
      <c r="G255" s="7"/>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row>
    <row r="256" spans="1:107" s="11" customFormat="1" ht="30" customHeight="1" x14ac:dyDescent="0.3">
      <c r="A256" s="48"/>
      <c r="D256" s="7"/>
      <c r="F256" s="7"/>
      <c r="G256" s="7"/>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row>
    <row r="257" spans="1:107" s="11" customFormat="1" ht="30" customHeight="1" x14ac:dyDescent="0.3">
      <c r="A257" s="48"/>
      <c r="D257" s="7"/>
      <c r="F257" s="7"/>
      <c r="G257" s="7"/>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row>
    <row r="258" spans="1:107" s="11" customFormat="1" ht="30" customHeight="1" x14ac:dyDescent="0.3">
      <c r="A258" s="48"/>
      <c r="D258" s="7"/>
      <c r="F258" s="7"/>
      <c r="G258" s="7"/>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row>
    <row r="259" spans="1:107" s="11" customFormat="1" ht="30" customHeight="1" x14ac:dyDescent="0.3">
      <c r="A259" s="48"/>
      <c r="D259" s="7"/>
      <c r="F259" s="7"/>
      <c r="G259" s="7"/>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row>
    <row r="260" spans="1:107" s="11" customFormat="1" ht="30" customHeight="1" x14ac:dyDescent="0.3">
      <c r="A260" s="48"/>
      <c r="D260" s="7"/>
      <c r="F260" s="7"/>
      <c r="G260" s="7"/>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row>
    <row r="261" spans="1:107" s="11" customFormat="1" ht="30" customHeight="1" x14ac:dyDescent="0.3">
      <c r="A261" s="48"/>
      <c r="D261" s="7"/>
      <c r="F261" s="7"/>
      <c r="G261" s="7"/>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row>
    <row r="262" spans="1:107" s="11" customFormat="1" ht="30" customHeight="1" x14ac:dyDescent="0.3">
      <c r="A262" s="48"/>
      <c r="D262" s="7"/>
      <c r="F262" s="7"/>
      <c r="G262" s="7"/>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row>
    <row r="263" spans="1:107" s="11" customFormat="1" ht="30" customHeight="1" x14ac:dyDescent="0.3">
      <c r="A263" s="48"/>
      <c r="D263" s="7"/>
      <c r="F263" s="7"/>
      <c r="G263" s="7"/>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row>
    <row r="264" spans="1:107" s="11" customFormat="1" ht="30" customHeight="1" x14ac:dyDescent="0.3">
      <c r="A264" s="48"/>
      <c r="D264" s="7"/>
      <c r="F264" s="7"/>
      <c r="G264" s="7"/>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row>
    <row r="265" spans="1:107" s="11" customFormat="1" ht="30" customHeight="1" x14ac:dyDescent="0.3">
      <c r="A265" s="48"/>
      <c r="D265" s="7"/>
      <c r="F265" s="7"/>
      <c r="G265" s="7"/>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row>
    <row r="266" spans="1:107" s="11" customFormat="1" ht="30" customHeight="1" x14ac:dyDescent="0.3">
      <c r="A266" s="48"/>
      <c r="D266" s="7"/>
      <c r="F266" s="7"/>
      <c r="G266" s="7"/>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row>
    <row r="267" spans="1:107" s="11" customFormat="1" ht="30" customHeight="1" x14ac:dyDescent="0.3">
      <c r="A267" s="48"/>
      <c r="D267" s="7"/>
      <c r="F267" s="7"/>
      <c r="G267" s="7"/>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row>
    <row r="268" spans="1:107" s="11" customFormat="1" ht="30" customHeight="1" x14ac:dyDescent="0.3">
      <c r="A268" s="48"/>
      <c r="D268" s="7"/>
      <c r="F268" s="7"/>
      <c r="G268" s="7"/>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row>
    <row r="269" spans="1:107" s="11" customFormat="1" ht="30" customHeight="1" x14ac:dyDescent="0.3">
      <c r="A269" s="48"/>
      <c r="D269" s="7"/>
      <c r="F269" s="7"/>
      <c r="G269" s="7"/>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row>
    <row r="270" spans="1:107" s="11" customFormat="1" ht="30" customHeight="1" x14ac:dyDescent="0.3">
      <c r="A270" s="48"/>
      <c r="D270" s="7"/>
      <c r="F270" s="7"/>
      <c r="G270" s="7"/>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row>
    <row r="271" spans="1:107" s="11" customFormat="1" ht="30" customHeight="1" x14ac:dyDescent="0.3">
      <c r="A271" s="48"/>
      <c r="D271" s="7"/>
      <c r="F271" s="7"/>
      <c r="G271" s="7"/>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row>
    <row r="272" spans="1:107" s="11" customFormat="1" ht="30" customHeight="1" x14ac:dyDescent="0.3">
      <c r="A272" s="48"/>
      <c r="D272" s="7"/>
      <c r="F272" s="7"/>
      <c r="G272" s="7"/>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row>
    <row r="273" spans="1:107" s="11" customFormat="1" ht="30" customHeight="1" x14ac:dyDescent="0.3">
      <c r="A273" s="48"/>
      <c r="D273" s="7"/>
      <c r="F273" s="7"/>
      <c r="G273" s="7"/>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row>
    <row r="274" spans="1:107" s="11" customFormat="1" ht="30" customHeight="1" x14ac:dyDescent="0.3">
      <c r="A274" s="48"/>
      <c r="D274" s="7"/>
      <c r="F274" s="7"/>
      <c r="G274" s="7"/>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row>
    <row r="275" spans="1:107" s="11" customFormat="1" ht="30" customHeight="1" x14ac:dyDescent="0.3">
      <c r="A275" s="48"/>
      <c r="D275" s="7"/>
      <c r="F275" s="7"/>
      <c r="G275" s="7"/>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row>
    <row r="276" spans="1:107" s="11" customFormat="1" ht="30" customHeight="1" x14ac:dyDescent="0.3">
      <c r="A276" s="48"/>
      <c r="D276" s="7"/>
      <c r="F276" s="7"/>
      <c r="G276" s="7"/>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row>
    <row r="277" spans="1:107" s="11" customFormat="1" ht="30" customHeight="1" x14ac:dyDescent="0.3">
      <c r="A277" s="48"/>
      <c r="D277" s="7"/>
      <c r="F277" s="7"/>
      <c r="G277" s="7"/>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row>
    <row r="278" spans="1:107" s="11" customFormat="1" ht="30" customHeight="1" x14ac:dyDescent="0.3">
      <c r="A278" s="48"/>
      <c r="D278" s="7"/>
      <c r="F278" s="7"/>
      <c r="G278" s="7"/>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row>
    <row r="279" spans="1:107" s="11" customFormat="1" ht="30" customHeight="1" x14ac:dyDescent="0.3">
      <c r="A279" s="48"/>
      <c r="D279" s="7"/>
      <c r="F279" s="7"/>
      <c r="G279" s="7"/>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row>
    <row r="280" spans="1:107" s="11" customFormat="1" ht="30" customHeight="1" x14ac:dyDescent="0.3">
      <c r="A280" s="48"/>
      <c r="D280" s="7"/>
      <c r="F280" s="7"/>
      <c r="G280" s="7"/>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row>
    <row r="281" spans="1:107" s="11" customFormat="1" ht="30" customHeight="1" x14ac:dyDescent="0.3">
      <c r="A281" s="48"/>
      <c r="D281" s="7"/>
      <c r="F281" s="7"/>
      <c r="G281" s="7"/>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row>
    <row r="282" spans="1:107" s="11" customFormat="1" ht="30" customHeight="1" x14ac:dyDescent="0.3">
      <c r="A282" s="48"/>
      <c r="D282" s="7"/>
      <c r="F282" s="7"/>
      <c r="G282" s="7"/>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row>
    <row r="283" spans="1:107" s="11" customFormat="1" ht="30" customHeight="1" x14ac:dyDescent="0.3">
      <c r="A283" s="48"/>
      <c r="D283" s="7"/>
      <c r="F283" s="7"/>
      <c r="G283" s="7"/>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row>
    <row r="284" spans="1:107" s="11" customFormat="1" ht="30" customHeight="1" x14ac:dyDescent="0.3">
      <c r="A284" s="48"/>
      <c r="D284" s="7"/>
      <c r="F284" s="7"/>
      <c r="G284" s="7"/>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row>
    <row r="285" spans="1:107" s="11" customFormat="1" ht="30" customHeight="1" x14ac:dyDescent="0.3">
      <c r="A285" s="48"/>
      <c r="D285" s="7"/>
      <c r="F285" s="7"/>
      <c r="G285" s="7"/>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row>
    <row r="286" spans="1:107" s="11" customFormat="1" ht="30" customHeight="1" x14ac:dyDescent="0.3">
      <c r="A286" s="48"/>
      <c r="D286" s="7"/>
      <c r="F286" s="7"/>
      <c r="G286" s="7"/>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row>
    <row r="287" spans="1:107" s="11" customFormat="1" ht="30" customHeight="1" x14ac:dyDescent="0.3">
      <c r="A287" s="48"/>
      <c r="D287" s="7"/>
      <c r="F287" s="7"/>
      <c r="G287" s="7"/>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row>
    <row r="288" spans="1:107" s="11" customFormat="1" ht="30" customHeight="1" x14ac:dyDescent="0.3">
      <c r="A288" s="48"/>
      <c r="D288" s="7"/>
      <c r="F288" s="7"/>
      <c r="G288" s="7"/>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row>
    <row r="289" spans="1:107" s="11" customFormat="1" ht="30" customHeight="1" x14ac:dyDescent="0.3">
      <c r="A289" s="48"/>
      <c r="D289" s="7"/>
      <c r="F289" s="7"/>
      <c r="G289" s="7"/>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row>
    <row r="290" spans="1:107" s="11" customFormat="1" ht="30" customHeight="1" x14ac:dyDescent="0.3">
      <c r="A290" s="48"/>
      <c r="D290" s="7"/>
      <c r="F290" s="7"/>
      <c r="G290" s="7"/>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row>
    <row r="291" spans="1:107" s="11" customFormat="1" ht="30" customHeight="1" x14ac:dyDescent="0.3">
      <c r="A291" s="48"/>
      <c r="D291" s="7"/>
      <c r="F291" s="7"/>
      <c r="G291" s="7"/>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row>
    <row r="292" spans="1:107" s="11" customFormat="1" ht="30" customHeight="1" x14ac:dyDescent="0.3">
      <c r="A292" s="48"/>
      <c r="D292" s="7"/>
      <c r="F292" s="7"/>
      <c r="G292" s="7"/>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row>
    <row r="293" spans="1:107" s="11" customFormat="1" ht="30" customHeight="1" x14ac:dyDescent="0.3">
      <c r="A293" s="48"/>
      <c r="D293" s="7"/>
      <c r="F293" s="7"/>
      <c r="G293" s="7"/>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row>
    <row r="294" spans="1:107" s="11" customFormat="1" ht="30" customHeight="1" x14ac:dyDescent="0.3">
      <c r="A294" s="48"/>
      <c r="D294" s="7"/>
      <c r="F294" s="7"/>
      <c r="G294" s="7"/>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row>
    <row r="295" spans="1:107" s="11" customFormat="1" ht="30" customHeight="1" x14ac:dyDescent="0.3">
      <c r="A295" s="48"/>
      <c r="D295" s="7"/>
      <c r="F295" s="7"/>
      <c r="G295" s="7"/>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row>
    <row r="296" spans="1:107" s="11" customFormat="1" ht="30" customHeight="1" x14ac:dyDescent="0.3">
      <c r="A296" s="48"/>
      <c r="D296" s="7"/>
      <c r="F296" s="7"/>
      <c r="G296" s="7"/>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row>
    <row r="297" spans="1:107" s="11" customFormat="1" ht="30" customHeight="1" x14ac:dyDescent="0.3">
      <c r="A297" s="48"/>
      <c r="D297" s="7"/>
      <c r="F297" s="7"/>
      <c r="G297" s="7"/>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row>
    <row r="298" spans="1:107" s="11" customFormat="1" ht="30" customHeight="1" x14ac:dyDescent="0.3">
      <c r="A298" s="48"/>
      <c r="D298" s="7"/>
      <c r="F298" s="7"/>
      <c r="G298" s="7"/>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row>
    <row r="299" spans="1:107" s="11" customFormat="1" ht="30" customHeight="1" x14ac:dyDescent="0.3">
      <c r="A299" s="48"/>
      <c r="D299" s="7"/>
      <c r="F299" s="7"/>
      <c r="G299" s="7"/>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row>
    <row r="300" spans="1:107" s="11" customFormat="1" ht="30" customHeight="1" x14ac:dyDescent="0.3">
      <c r="A300" s="48"/>
      <c r="D300" s="7"/>
      <c r="F300" s="7"/>
      <c r="G300" s="7"/>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row>
    <row r="301" spans="1:107" s="11" customFormat="1" ht="30" customHeight="1" x14ac:dyDescent="0.3">
      <c r="A301" s="48"/>
      <c r="D301" s="7"/>
      <c r="F301" s="7"/>
      <c r="G301" s="7"/>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row>
    <row r="302" spans="1:107" s="11" customFormat="1" ht="30" customHeight="1" x14ac:dyDescent="0.3">
      <c r="A302" s="48"/>
      <c r="D302" s="7"/>
      <c r="F302" s="7"/>
      <c r="G302" s="7"/>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row>
    <row r="303" spans="1:107" s="11" customFormat="1" ht="30" customHeight="1" x14ac:dyDescent="0.3">
      <c r="A303" s="48"/>
      <c r="D303" s="7"/>
      <c r="F303" s="7"/>
      <c r="G303" s="7"/>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row>
    <row r="304" spans="1:107" s="11" customFormat="1" ht="30" customHeight="1" x14ac:dyDescent="0.3">
      <c r="A304" s="48"/>
      <c r="D304" s="7"/>
      <c r="F304" s="7"/>
      <c r="G304" s="7"/>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row>
    <row r="305" spans="1:107" s="11" customFormat="1" ht="30" customHeight="1" x14ac:dyDescent="0.3">
      <c r="A305" s="48"/>
      <c r="D305" s="7"/>
      <c r="F305" s="7"/>
      <c r="G305" s="7"/>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row>
    <row r="306" spans="1:107" s="11" customFormat="1" ht="30" customHeight="1" x14ac:dyDescent="0.3">
      <c r="A306" s="48"/>
      <c r="D306" s="7"/>
      <c r="F306" s="7"/>
      <c r="G306" s="7"/>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row>
    <row r="307" spans="1:107" s="11" customFormat="1" ht="30" customHeight="1" x14ac:dyDescent="0.3">
      <c r="A307" s="48"/>
      <c r="D307" s="7"/>
      <c r="F307" s="7"/>
      <c r="G307" s="7"/>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row>
    <row r="308" spans="1:107" s="11" customFormat="1" ht="30" customHeight="1" x14ac:dyDescent="0.3">
      <c r="A308" s="48"/>
      <c r="D308" s="7"/>
      <c r="F308" s="7"/>
      <c r="G308" s="7"/>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row>
    <row r="309" spans="1:107" s="11" customFormat="1" ht="30" customHeight="1" x14ac:dyDescent="0.3">
      <c r="A309" s="48"/>
      <c r="D309" s="7"/>
      <c r="F309" s="7"/>
      <c r="G309" s="7"/>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row>
    <row r="310" spans="1:107" s="11" customFormat="1" ht="30" customHeight="1" x14ac:dyDescent="0.3">
      <c r="A310" s="48"/>
      <c r="D310" s="7"/>
      <c r="F310" s="7"/>
      <c r="G310" s="7"/>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row>
    <row r="311" spans="1:107" s="11" customFormat="1" ht="30" customHeight="1" x14ac:dyDescent="0.3">
      <c r="A311" s="48"/>
      <c r="D311" s="7"/>
      <c r="F311" s="7"/>
      <c r="G311" s="7"/>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row>
    <row r="312" spans="1:107" s="11" customFormat="1" ht="30" customHeight="1" x14ac:dyDescent="0.3">
      <c r="A312" s="48"/>
      <c r="D312" s="7"/>
      <c r="F312" s="7"/>
      <c r="G312" s="7"/>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row>
    <row r="313" spans="1:107" s="11" customFormat="1" ht="30" customHeight="1" x14ac:dyDescent="0.3">
      <c r="A313" s="48"/>
      <c r="D313" s="7"/>
      <c r="F313" s="7"/>
      <c r="G313" s="7"/>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row>
    <row r="314" spans="1:107" s="11" customFormat="1" ht="30" customHeight="1" x14ac:dyDescent="0.3">
      <c r="A314" s="48"/>
      <c r="D314" s="7"/>
      <c r="F314" s="7"/>
      <c r="G314" s="7"/>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row>
    <row r="315" spans="1:107" s="11" customFormat="1" ht="30" customHeight="1" x14ac:dyDescent="0.3">
      <c r="A315" s="48"/>
      <c r="D315" s="7"/>
      <c r="F315" s="7"/>
      <c r="G315" s="7"/>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row>
    <row r="316" spans="1:107" s="11" customFormat="1" ht="30" customHeight="1" x14ac:dyDescent="0.3">
      <c r="A316" s="48"/>
      <c r="D316" s="7"/>
      <c r="F316" s="7"/>
      <c r="G316" s="7"/>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row>
    <row r="317" spans="1:107" s="11" customFormat="1" ht="30" customHeight="1" x14ac:dyDescent="0.3">
      <c r="A317" s="48"/>
      <c r="D317" s="7"/>
      <c r="F317" s="7"/>
      <c r="G317" s="7"/>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row>
    <row r="318" spans="1:107" s="11" customFormat="1" ht="30" customHeight="1" x14ac:dyDescent="0.3">
      <c r="A318" s="48"/>
      <c r="D318" s="7"/>
      <c r="F318" s="7"/>
      <c r="G318" s="7"/>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row>
    <row r="319" spans="1:107" s="11" customFormat="1" ht="30" customHeight="1" x14ac:dyDescent="0.3">
      <c r="A319" s="48"/>
      <c r="D319" s="7"/>
      <c r="F319" s="7"/>
      <c r="G319" s="7"/>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row>
    <row r="320" spans="1:107" s="11" customFormat="1" ht="30" customHeight="1" x14ac:dyDescent="0.3">
      <c r="A320" s="48"/>
      <c r="D320" s="7"/>
      <c r="F320" s="7"/>
      <c r="G320" s="7"/>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row>
    <row r="321" spans="1:107" s="11" customFormat="1" ht="30" customHeight="1" x14ac:dyDescent="0.3">
      <c r="A321" s="48"/>
      <c r="D321" s="7"/>
      <c r="F321" s="7"/>
      <c r="G321" s="7"/>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row>
    <row r="322" spans="1:107" s="11" customFormat="1" ht="30" customHeight="1" x14ac:dyDescent="0.3">
      <c r="A322" s="48"/>
      <c r="D322" s="7"/>
      <c r="F322" s="7"/>
      <c r="G322" s="7"/>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row>
    <row r="323" spans="1:107" s="11" customFormat="1" ht="30" customHeight="1" x14ac:dyDescent="0.3">
      <c r="A323" s="48"/>
      <c r="D323" s="7"/>
      <c r="F323" s="7"/>
      <c r="G323" s="7"/>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row>
    <row r="324" spans="1:107" s="11" customFormat="1" ht="30" customHeight="1" x14ac:dyDescent="0.3">
      <c r="A324" s="48"/>
      <c r="D324" s="7"/>
      <c r="F324" s="7"/>
      <c r="G324" s="7"/>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row>
    <row r="325" spans="1:107" s="11" customFormat="1" ht="30" customHeight="1" x14ac:dyDescent="0.3">
      <c r="A325" s="48"/>
      <c r="D325" s="7"/>
      <c r="F325" s="7"/>
      <c r="G325" s="7"/>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row>
    <row r="326" spans="1:107" s="11" customFormat="1" ht="30" customHeight="1" x14ac:dyDescent="0.3">
      <c r="A326" s="48"/>
      <c r="D326" s="7"/>
      <c r="F326" s="7"/>
      <c r="G326" s="7"/>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row>
    <row r="327" spans="1:107" s="11" customFormat="1" ht="30" customHeight="1" x14ac:dyDescent="0.3">
      <c r="A327" s="48"/>
      <c r="D327" s="7"/>
      <c r="F327" s="7"/>
      <c r="G327" s="7"/>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row>
    <row r="328" spans="1:107" s="11" customFormat="1" ht="30" customHeight="1" x14ac:dyDescent="0.3">
      <c r="A328" s="48"/>
      <c r="D328" s="7"/>
      <c r="F328" s="7"/>
      <c r="G328" s="7"/>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row>
    <row r="329" spans="1:107" s="11" customFormat="1" ht="30" customHeight="1" x14ac:dyDescent="0.3">
      <c r="A329" s="48"/>
      <c r="D329" s="7"/>
      <c r="F329" s="7"/>
      <c r="G329" s="7"/>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row>
    <row r="330" spans="1:107" s="11" customFormat="1" ht="30" customHeight="1" x14ac:dyDescent="0.3">
      <c r="A330" s="48"/>
      <c r="D330" s="7"/>
      <c r="F330" s="7"/>
      <c r="G330" s="7"/>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row>
    <row r="331" spans="1:107" s="11" customFormat="1" ht="30" customHeight="1" x14ac:dyDescent="0.3">
      <c r="A331" s="48"/>
      <c r="D331" s="7"/>
      <c r="F331" s="7"/>
      <c r="G331" s="7"/>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row>
    <row r="332" spans="1:107" s="11" customFormat="1" ht="30" customHeight="1" x14ac:dyDescent="0.3">
      <c r="A332" s="48"/>
      <c r="D332" s="7"/>
      <c r="F332" s="7"/>
      <c r="G332" s="7"/>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row>
    <row r="333" spans="1:107" s="11" customFormat="1" ht="30" customHeight="1" x14ac:dyDescent="0.3">
      <c r="A333" s="48"/>
      <c r="D333" s="7"/>
      <c r="F333" s="7"/>
      <c r="G333" s="7"/>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row>
    <row r="334" spans="1:107" s="11" customFormat="1" ht="30" customHeight="1" x14ac:dyDescent="0.3">
      <c r="A334" s="48"/>
      <c r="D334" s="7"/>
      <c r="F334" s="7"/>
      <c r="G334" s="7"/>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row>
    <row r="335" spans="1:107" s="11" customFormat="1" ht="30" customHeight="1" x14ac:dyDescent="0.3">
      <c r="A335" s="48"/>
      <c r="D335" s="7"/>
      <c r="F335" s="7"/>
      <c r="G335" s="7"/>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row>
    <row r="336" spans="1:107" s="11" customFormat="1" ht="30" customHeight="1" x14ac:dyDescent="0.3">
      <c r="A336" s="48"/>
      <c r="D336" s="7"/>
      <c r="F336" s="7"/>
      <c r="G336" s="7"/>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row>
    <row r="337" spans="1:107" s="11" customFormat="1" ht="30" customHeight="1" x14ac:dyDescent="0.3">
      <c r="A337" s="48"/>
      <c r="D337" s="7"/>
      <c r="F337" s="7"/>
      <c r="G337" s="7"/>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row>
    <row r="338" spans="1:107" s="11" customFormat="1" ht="30" customHeight="1" x14ac:dyDescent="0.3">
      <c r="A338" s="48"/>
      <c r="D338" s="7"/>
      <c r="F338" s="7"/>
      <c r="G338" s="7"/>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row>
    <row r="339" spans="1:107" s="11" customFormat="1" ht="30" customHeight="1" x14ac:dyDescent="0.3">
      <c r="A339" s="48"/>
      <c r="D339" s="7"/>
      <c r="F339" s="7"/>
      <c r="G339" s="7"/>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row>
    <row r="340" spans="1:107" s="11" customFormat="1" ht="30" customHeight="1" x14ac:dyDescent="0.3">
      <c r="A340" s="48"/>
      <c r="D340" s="7"/>
      <c r="F340" s="7"/>
      <c r="G340" s="7"/>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row>
    <row r="341" spans="1:107" s="11" customFormat="1" ht="30" customHeight="1" x14ac:dyDescent="0.3">
      <c r="A341" s="48"/>
      <c r="D341" s="7"/>
      <c r="F341" s="7"/>
      <c r="G341" s="7"/>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row>
    <row r="342" spans="1:107" s="11" customFormat="1" ht="30" customHeight="1" x14ac:dyDescent="0.3">
      <c r="A342" s="48"/>
      <c r="D342" s="7"/>
      <c r="F342" s="7"/>
      <c r="G342" s="7"/>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row>
    <row r="343" spans="1:107" s="11" customFormat="1" ht="30" customHeight="1" x14ac:dyDescent="0.3">
      <c r="A343" s="48"/>
      <c r="D343" s="7"/>
      <c r="F343" s="7"/>
      <c r="G343" s="7"/>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row>
    <row r="344" spans="1:107" s="11" customFormat="1" ht="30" customHeight="1" x14ac:dyDescent="0.3">
      <c r="A344" s="48"/>
      <c r="D344" s="7"/>
      <c r="F344" s="7"/>
      <c r="G344" s="7"/>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row>
    <row r="345" spans="1:107" s="11" customFormat="1" ht="30" customHeight="1" x14ac:dyDescent="0.3">
      <c r="A345" s="48"/>
      <c r="D345" s="7"/>
      <c r="F345" s="7"/>
      <c r="G345" s="7"/>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row>
    <row r="346" spans="1:107" s="11" customFormat="1" ht="30" customHeight="1" x14ac:dyDescent="0.3">
      <c r="A346" s="48"/>
      <c r="D346" s="7"/>
      <c r="F346" s="7"/>
      <c r="G346" s="7"/>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row>
    <row r="347" spans="1:107" s="11" customFormat="1" ht="30" customHeight="1" x14ac:dyDescent="0.3">
      <c r="A347" s="48"/>
      <c r="D347" s="7"/>
      <c r="F347" s="7"/>
      <c r="G347" s="7"/>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row>
    <row r="348" spans="1:107" s="11" customFormat="1" ht="30" customHeight="1" x14ac:dyDescent="0.3">
      <c r="A348" s="48"/>
      <c r="D348" s="7"/>
      <c r="F348" s="7"/>
      <c r="G348" s="7"/>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row>
    <row r="349" spans="1:107" s="11" customFormat="1" ht="30" customHeight="1" x14ac:dyDescent="0.3">
      <c r="A349" s="48"/>
      <c r="D349" s="7"/>
      <c r="F349" s="7"/>
      <c r="G349" s="7"/>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row>
    <row r="350" spans="1:107" s="11" customFormat="1" ht="30" customHeight="1" x14ac:dyDescent="0.3">
      <c r="A350" s="48"/>
      <c r="D350" s="7"/>
      <c r="F350" s="7"/>
      <c r="G350" s="7"/>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row>
    <row r="351" spans="1:107" s="11" customFormat="1" ht="30" customHeight="1" x14ac:dyDescent="0.3">
      <c r="A351" s="48"/>
      <c r="D351" s="7"/>
      <c r="F351" s="7"/>
      <c r="G351" s="7"/>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row>
    <row r="352" spans="1:107" s="11" customFormat="1" ht="30" customHeight="1" x14ac:dyDescent="0.3">
      <c r="A352" s="48"/>
      <c r="D352" s="7"/>
      <c r="F352" s="7"/>
      <c r="G352" s="7"/>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row>
    <row r="353" spans="1:107" s="11" customFormat="1" ht="30" customHeight="1" x14ac:dyDescent="0.3">
      <c r="A353" s="48"/>
      <c r="D353" s="7"/>
      <c r="F353" s="7"/>
      <c r="G353" s="7"/>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row>
    <row r="354" spans="1:107" s="11" customFormat="1" ht="30" customHeight="1" x14ac:dyDescent="0.3">
      <c r="A354" s="48"/>
      <c r="D354" s="7"/>
      <c r="F354" s="7"/>
      <c r="G354" s="7"/>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row>
    <row r="355" spans="1:107" s="11" customFormat="1" ht="30" customHeight="1" x14ac:dyDescent="0.3">
      <c r="A355" s="48"/>
      <c r="D355" s="7"/>
      <c r="F355" s="7"/>
      <c r="G355" s="7"/>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row>
    <row r="356" spans="1:107" s="11" customFormat="1" ht="30" customHeight="1" x14ac:dyDescent="0.3">
      <c r="A356" s="48"/>
      <c r="D356" s="7"/>
      <c r="F356" s="7"/>
      <c r="G356" s="7"/>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row>
    <row r="357" spans="1:107" s="11" customFormat="1" ht="30" customHeight="1" x14ac:dyDescent="0.3">
      <c r="A357" s="48"/>
      <c r="D357" s="7"/>
      <c r="F357" s="7"/>
      <c r="G357" s="7"/>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row>
    <row r="358" spans="1:107" s="11" customFormat="1" ht="30" customHeight="1" x14ac:dyDescent="0.3">
      <c r="A358" s="48"/>
      <c r="D358" s="7"/>
      <c r="F358" s="7"/>
      <c r="G358" s="7"/>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row>
    <row r="359" spans="1:107" s="11" customFormat="1" ht="30" customHeight="1" x14ac:dyDescent="0.3">
      <c r="A359" s="48"/>
      <c r="D359" s="7"/>
      <c r="F359" s="7"/>
      <c r="G359" s="7"/>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row>
    <row r="360" spans="1:107" s="11" customFormat="1" ht="30" customHeight="1" x14ac:dyDescent="0.3">
      <c r="A360" s="48"/>
      <c r="D360" s="7"/>
      <c r="F360" s="7"/>
      <c r="G360" s="7"/>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row>
    <row r="361" spans="1:107" s="11" customFormat="1" ht="30" customHeight="1" x14ac:dyDescent="0.3">
      <c r="A361" s="48"/>
      <c r="D361" s="7"/>
      <c r="F361" s="7"/>
      <c r="G361" s="7"/>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row>
  </sheetData>
  <mergeCells count="17">
    <mergeCell ref="E13:G13"/>
    <mergeCell ref="E14:G14"/>
    <mergeCell ref="E21:G21"/>
    <mergeCell ref="E22:G22"/>
    <mergeCell ref="E23:G23"/>
    <mergeCell ref="E15:G15"/>
    <mergeCell ref="E16:G16"/>
    <mergeCell ref="E17:G17"/>
    <mergeCell ref="E18:G18"/>
    <mergeCell ref="E19:G19"/>
    <mergeCell ref="E20:G20"/>
    <mergeCell ref="E12:G12"/>
    <mergeCell ref="E7:G7"/>
    <mergeCell ref="E8:G8"/>
    <mergeCell ref="E9:G9"/>
    <mergeCell ref="E10:G10"/>
    <mergeCell ref="E11:G11"/>
  </mergeCells>
  <conditionalFormatting sqref="C20:G23 I20:I23">
    <cfRule type="expression" dxfId="43" priority="6">
      <formula>OR($D$4=$AQ$8,$D$4=$AZ$8)</formula>
    </cfRule>
  </conditionalFormatting>
  <conditionalFormatting sqref="C19:I19">
    <cfRule type="cellIs" dxfId="42" priority="5" operator="notEqual">
      <formula>""""""</formula>
    </cfRule>
  </conditionalFormatting>
  <conditionalFormatting sqref="H8:H19">
    <cfRule type="cellIs" dxfId="41" priority="2" operator="equal">
      <formula>"Importante"</formula>
    </cfRule>
    <cfRule type="cellIs" dxfId="40" priority="3" operator="equal">
      <formula>"Poco Importante"</formula>
    </cfRule>
    <cfRule type="cellIs" dxfId="39" priority="4" operator="equal">
      <formula>"Irrelevante"</formula>
    </cfRule>
    <cfRule type="cellIs" dxfId="38" priority="1" operator="equal">
      <formula>"Muy Importante"</formula>
    </cfRule>
  </conditionalFormatting>
  <conditionalFormatting sqref="M7:O7">
    <cfRule type="expression" dxfId="37" priority="54">
      <formula>$E$11="SIMPLES"</formula>
    </cfRule>
    <cfRule type="expression" dxfId="36" priority="53">
      <formula>$E$11="TAXA"</formula>
    </cfRule>
    <cfRule type="expression" dxfId="35" priority="52">
      <formula>$E$11="REAL"</formula>
    </cfRule>
  </conditionalFormatting>
  <conditionalFormatting sqref="P7:Q7">
    <cfRule type="expression" dxfId="34" priority="32">
      <formula>$D$7="TAXA"</formula>
    </cfRule>
    <cfRule type="expression" dxfId="33" priority="31">
      <formula>$D$7="REAL"</formula>
    </cfRule>
    <cfRule type="expression" dxfId="32" priority="33">
      <formula>$D$7="SIMPLES"</formula>
    </cfRule>
  </conditionalFormatting>
  <conditionalFormatting sqref="R7:X7">
    <cfRule type="expression" dxfId="31" priority="16">
      <formula>$E$11="REAL"</formula>
    </cfRule>
    <cfRule type="expression" dxfId="30" priority="17">
      <formula>$E$11="TAXA"</formula>
    </cfRule>
    <cfRule type="expression" dxfId="29" priority="18">
      <formula>$E$11="SIMPLES"</formula>
    </cfRule>
  </conditionalFormatting>
  <conditionalFormatting sqref="Y7:Z7">
    <cfRule type="expression" dxfId="28" priority="28">
      <formula>$D$7="REAL"</formula>
    </cfRule>
    <cfRule type="expression" dxfId="27" priority="29">
      <formula>$D$7="TAXA"</formula>
    </cfRule>
    <cfRule type="expression" dxfId="26" priority="30">
      <formula>$D$7="SIMPLES"</formula>
    </cfRule>
  </conditionalFormatting>
  <conditionalFormatting sqref="AA7:AC7 AJ7:AL7 AS7:AU7">
    <cfRule type="expression" dxfId="25" priority="55">
      <formula>$E$11="REAL"</formula>
    </cfRule>
    <cfRule type="expression" dxfId="24" priority="56">
      <formula>$E$11="TAXA"</formula>
    </cfRule>
    <cfRule type="expression" dxfId="23" priority="57">
      <formula>$E$11="SIMPLES"</formula>
    </cfRule>
  </conditionalFormatting>
  <conditionalFormatting sqref="AE7:AG7">
    <cfRule type="expression" dxfId="22" priority="13">
      <formula>$E$11="REAL"</formula>
    </cfRule>
    <cfRule type="expression" dxfId="21" priority="14">
      <formula>$E$11="TAXA"</formula>
    </cfRule>
    <cfRule type="expression" dxfId="20" priority="15">
      <formula>$E$11="SIMPLES"</formula>
    </cfRule>
  </conditionalFormatting>
  <conditionalFormatting sqref="AH7:AI7">
    <cfRule type="expression" dxfId="19" priority="25">
      <formula>$D$7="REAL"</formula>
    </cfRule>
    <cfRule type="expression" dxfId="18" priority="26">
      <formula>$D$7="TAXA"</formula>
    </cfRule>
    <cfRule type="expression" dxfId="17" priority="27">
      <formula>$D$7="SIMPLES"</formula>
    </cfRule>
  </conditionalFormatting>
  <conditionalFormatting sqref="AN7:AP7">
    <cfRule type="expression" dxfId="16" priority="10">
      <formula>$E$11="REAL"</formula>
    </cfRule>
    <cfRule type="expression" dxfId="15" priority="11">
      <formula>$E$11="TAXA"</formula>
    </cfRule>
    <cfRule type="expression" dxfId="14" priority="12">
      <formula>$E$11="SIMPLES"</formula>
    </cfRule>
  </conditionalFormatting>
  <conditionalFormatting sqref="AQ7:AR7">
    <cfRule type="expression" dxfId="13" priority="22">
      <formula>$D$7="REAL"</formula>
    </cfRule>
    <cfRule type="expression" dxfId="12" priority="23">
      <formula>$D$7="TAXA"</formula>
    </cfRule>
    <cfRule type="expression" dxfId="11" priority="24">
      <formula>$D$7="SIMPLES"</formula>
    </cfRule>
  </conditionalFormatting>
  <conditionalFormatting sqref="AW7:AY7">
    <cfRule type="expression" dxfId="10" priority="7">
      <formula>$E$11="REAL"</formula>
    </cfRule>
    <cfRule type="expression" dxfId="9" priority="8">
      <formula>$E$11="TAXA"</formula>
    </cfRule>
    <cfRule type="expression" dxfId="8" priority="9">
      <formula>$E$11="SIMPLES"</formula>
    </cfRule>
  </conditionalFormatting>
  <conditionalFormatting sqref="AZ7:BA7">
    <cfRule type="expression" dxfId="7" priority="21">
      <formula>$D$7="SIMPLES"</formula>
    </cfRule>
    <cfRule type="expression" dxfId="6" priority="20">
      <formula>$D$7="TAXA"</formula>
    </cfRule>
    <cfRule type="expression" dxfId="5" priority="19">
      <formula>$D$7="REAL"</formula>
    </cfRule>
  </conditionalFormatting>
  <conditionalFormatting sqref="BB7:BD7">
    <cfRule type="expression" dxfId="4" priority="34">
      <formula>$E$11="REAL"</formula>
    </cfRule>
    <cfRule type="expression" dxfId="3" priority="35">
      <formula>$E$11="TAXA"</formula>
    </cfRule>
    <cfRule type="expression" dxfId="2" priority="36">
      <formula>$E$11="SIMPLES"</formula>
    </cfRule>
  </conditionalFormatting>
  <dataValidations count="1">
    <dataValidation type="list" allowBlank="1" showInputMessage="1" showErrorMessage="1" sqref="D5" xr:uid="{00000000-0002-0000-0800-000000000000}">
      <formula1>"Crescente,Decrescente"</formula1>
    </dataValidation>
  </dataValidations>
  <pageMargins left="0.7" right="0.7" top="0.75" bottom="0.75" header="0.3" footer="0.3"/>
  <pageSetup paperSize="9" orientation="portrait" r:id="rId1"/>
  <headerFooter>
    <oddFooter>&amp;C_x000D_&amp;1#&amp;"Calibri"&amp;9&amp;KFFFF00 Wiwynn Confidential</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Ran_ge!$C$6:$C$10</xm:f>
          </x14:formula1>
          <xm:sqref>D4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Per_res</vt:lpstr>
      <vt:lpstr>Ava_1</vt:lpstr>
      <vt:lpstr>Ava_2</vt:lpstr>
      <vt:lpstr>Ava_3</vt:lpstr>
      <vt:lpstr>Ava_4</vt:lpstr>
      <vt:lpstr>Ava_5</vt:lpstr>
      <vt:lpstr>Ava_exp</vt:lpstr>
      <vt:lpstr>Ran_ge</vt:lpstr>
      <vt:lpstr>Ran_es</vt:lpstr>
      <vt:lpstr>Dashboard</vt:lpstr>
      <vt:lpstr>Dash_pa</vt:lpstr>
      <vt:lpstr>Rel_im</vt:lpstr>
      <vt:lpstr>Rel_im!Print_Area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Juan Verdugo/WYMX/Wiwynn</cp:lastModifiedBy>
  <cp:lastPrinted>2018-09-12T18:00:06Z</cp:lastPrinted>
  <dcterms:created xsi:type="dcterms:W3CDTF">2017-07-25T18:13:49Z</dcterms:created>
  <dcterms:modified xsi:type="dcterms:W3CDTF">2026-06-16T16:17:07Z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1ade0f-4adc-4e98-91c6-3316c2d70b06_Enabled">
    <vt:lpwstr>true</vt:lpwstr>
  </property>
  <property fmtid="{D5CDD505-2E9C-101B-9397-08002B2CF9AE}" pid="3" name="MSIP_Label_551ade0f-4adc-4e98-91c6-3316c2d70b06_SetDate">
    <vt:lpwstr>2024-11-28T20:53:41Z</vt:lpwstr>
  </property>
  <property fmtid="{D5CDD505-2E9C-101B-9397-08002B2CF9AE}" pid="4" name="MSIP_Label_551ade0f-4adc-4e98-91c6-3316c2d70b06_Method">
    <vt:lpwstr>Standard</vt:lpwstr>
  </property>
  <property fmtid="{D5CDD505-2E9C-101B-9397-08002B2CF9AE}" pid="5" name="MSIP_Label_551ade0f-4adc-4e98-91c6-3316c2d70b06_Name">
    <vt:lpwstr>Wiwynn Confidential</vt:lpwstr>
  </property>
  <property fmtid="{D5CDD505-2E9C-101B-9397-08002B2CF9AE}" pid="6" name="MSIP_Label_551ade0f-4adc-4e98-91c6-3316c2d70b06_SiteId">
    <vt:lpwstr>da6e0628-fc83-4caf-9dd2-73061cbab167</vt:lpwstr>
  </property>
  <property fmtid="{D5CDD505-2E9C-101B-9397-08002B2CF9AE}" pid="7" name="MSIP_Label_551ade0f-4adc-4e98-91c6-3316c2d70b06_ActionId">
    <vt:lpwstr>90985819-f744-4762-a01c-ed6469c5fa45</vt:lpwstr>
  </property>
  <property fmtid="{D5CDD505-2E9C-101B-9397-08002B2CF9AE}" pid="8" name="MSIP_Label_551ade0f-4adc-4e98-91c6-3316c2d70b06_ContentBits">
    <vt:lpwstr>2</vt:lpwstr>
  </property>
</Properties>
</file>